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66925"/>
  <bookViews>
    <workbookView xWindow="65428" yWindow="65428" windowWidth="23256" windowHeight="12720" activeTab="0"/>
  </bookViews>
  <sheets>
    <sheet name="【使い方】" sheetId="64" r:id="rId1"/>
    <sheet name="スコアシート（手書き）" sheetId="53" r:id="rId2"/>
    <sheet name="リスト" sheetId="54" state="hidden" r:id="rId3"/>
    <sheet name="レーン配当" sheetId="2" r:id="rId4"/>
    <sheet name="スコアシート（印刷）（1）" sheetId="65" r:id="rId5"/>
    <sheet name="スコアシート（印刷） (2)" sheetId="76" r:id="rId6"/>
    <sheet name="スコアシート（印刷） (3)" sheetId="77" r:id="rId7"/>
    <sheet name="スコアシート（印刷） (4)" sheetId="78" r:id="rId8"/>
    <sheet name="スコアシート（印刷） (5)" sheetId="79" r:id="rId9"/>
    <sheet name="スコアシート（印刷） (6)" sheetId="80" r:id="rId10"/>
    <sheet name="スコアシート（印刷） (7)" sheetId="81" r:id="rId11"/>
    <sheet name="スコアシート（印刷） (8)" sheetId="82" r:id="rId12"/>
    <sheet name="スコアシート（印刷） (9)" sheetId="83" r:id="rId13"/>
    <sheet name="スコアシート（印刷） (10)" sheetId="84" r:id="rId14"/>
  </sheets>
  <definedNames>
    <definedName name="_xlnm.Print_Area" localSheetId="13">'スコアシート（印刷） (10)'!$A$1:$T$21</definedName>
    <definedName name="_xlnm.Print_Area" localSheetId="5">'スコアシート（印刷） (2)'!$A$1:$T$21</definedName>
    <definedName name="_xlnm.Print_Area" localSheetId="6">'スコアシート（印刷） (3)'!$A$1:$T$21</definedName>
    <definedName name="_xlnm.Print_Area" localSheetId="7">'スコアシート（印刷） (4)'!$A$1:$T$21</definedName>
    <definedName name="_xlnm.Print_Area" localSheetId="8">'スコアシート（印刷） (5)'!$A$1:$T$21</definedName>
    <definedName name="_xlnm.Print_Area" localSheetId="9">'スコアシート（印刷） (6)'!$A$1:$T$21</definedName>
    <definedName name="_xlnm.Print_Area" localSheetId="10">'スコアシート（印刷） (7)'!$A$1:$T$21</definedName>
    <definedName name="_xlnm.Print_Area" localSheetId="11">'スコアシート（印刷） (8)'!$A$1:$T$21</definedName>
    <definedName name="_xlnm.Print_Area" localSheetId="12">'スコアシート（印刷） (9)'!$A$1:$T$21</definedName>
    <definedName name="_xlnm.Print_Area" localSheetId="4">'スコアシート（印刷）（1）'!$A$1:$T$21</definedName>
    <definedName name="_xlnm.Print_Area" localSheetId="1">'スコアシート（手書き）'!$A$1:$T$21</definedName>
    <definedName name="_xlnm.Print_Area" localSheetId="3">'レーン配当'!$B$1:$N$152</definedName>
    <definedName name="_xlnm.Print_Titles" localSheetId="3">'レーン配当'!$1:$2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<sst xmlns="http://schemas.openxmlformats.org/spreadsheetml/2006/main" count="529" uniqueCount="99">
  <si>
    <t>大会コード№</t>
    <rPh sb="0" eb="2">
      <t>タイカイ</t>
    </rPh>
    <phoneticPr fontId="2"/>
  </si>
  <si>
    <t>県－支部№</t>
    <rPh sb="0" eb="1">
      <t>ケン</t>
    </rPh>
    <rPh sb="2" eb="4">
      <t>シブ</t>
    </rPh>
    <phoneticPr fontId="2"/>
  </si>
  <si>
    <t>チーム名</t>
    <rPh sb="3" eb="4">
      <t>メイ</t>
    </rPh>
    <phoneticPr fontId="2"/>
  </si>
  <si>
    <t>※スコアシートは大会終了時に提出して下さい</t>
    <rPh sb="8" eb="10">
      <t>タイカイ</t>
    </rPh>
    <rPh sb="10" eb="12">
      <t>シュウリョウ</t>
    </rPh>
    <rPh sb="12" eb="13">
      <t>ジ</t>
    </rPh>
    <rPh sb="14" eb="16">
      <t>テイシュツ</t>
    </rPh>
    <rPh sb="18" eb="19">
      <t>クダ</t>
    </rPh>
    <phoneticPr fontId="2"/>
  </si>
  <si>
    <t>会場</t>
    <rPh sb="0" eb="2">
      <t>カイジョウ</t>
    </rPh>
    <phoneticPr fontId="2"/>
  </si>
  <si>
    <t>シフト</t>
  </si>
  <si>
    <t>レーン</t>
  </si>
  <si>
    <t>法人№</t>
    <rPh sb="0" eb="2">
      <t>ホウジン</t>
    </rPh>
    <phoneticPr fontId="2"/>
  </si>
  <si>
    <t>会員№</t>
    <rPh sb="0" eb="2">
      <t>カイイン</t>
    </rPh>
    <phoneticPr fontId="2"/>
  </si>
  <si>
    <t>選手名</t>
    <rPh sb="0" eb="3">
      <t>センシュメイ</t>
    </rPh>
    <phoneticPr fontId="2"/>
  </si>
  <si>
    <t>１Ｇ</t>
  </si>
  <si>
    <t>２Ｇ</t>
  </si>
  <si>
    <t>サブ
トータル</t>
  </si>
  <si>
    <t>３Ｇ</t>
  </si>
  <si>
    <t>スクラッチ
トータル</t>
  </si>
  <si>
    <t>ハンデ計</t>
    <rPh sb="3" eb="4">
      <t>ケイ</t>
    </rPh>
    <phoneticPr fontId="2"/>
  </si>
  <si>
    <t>合　計</t>
    <rPh sb="0" eb="1">
      <t>ア</t>
    </rPh>
    <rPh sb="2" eb="3">
      <t>ケイ</t>
    </rPh>
    <phoneticPr fontId="2"/>
  </si>
  <si>
    <t>（補）</t>
    <rPh sb="1" eb="2">
      <t>ホ</t>
    </rPh>
    <phoneticPr fontId="2"/>
  </si>
  <si>
    <t>スクラッチトータル</t>
  </si>
  <si>
    <t>ハ　ン　デ　計</t>
    <rPh sb="6" eb="7">
      <t>ケイ</t>
    </rPh>
    <phoneticPr fontId="2"/>
  </si>
  <si>
    <t>合　　　　　計</t>
    <rPh sb="0" eb="1">
      <t>ア</t>
    </rPh>
    <rPh sb="6" eb="7">
      <t>ケイ</t>
    </rPh>
    <phoneticPr fontId="2"/>
  </si>
  <si>
    <t>a</t>
  </si>
  <si>
    <t>b</t>
  </si>
  <si>
    <t>チェック欄</t>
    <rPh sb="4" eb="5">
      <t>ラン</t>
    </rPh>
    <phoneticPr fontId="2"/>
  </si>
  <si>
    <t>累計（a+b)</t>
    <rPh sb="0" eb="2">
      <t>ルイケイ</t>
    </rPh>
    <phoneticPr fontId="2"/>
  </si>
  <si>
    <t>競技者署名</t>
    <rPh sb="0" eb="3">
      <t>キョウギシャ</t>
    </rPh>
    <rPh sb="3" eb="5">
      <t>ショメイ</t>
    </rPh>
    <phoneticPr fontId="2"/>
  </si>
  <si>
    <t>　ABBF-全国実業団ボウリング連盟</t>
    <rPh sb="6" eb="8">
      <t>ゼンコク</t>
    </rPh>
    <rPh sb="8" eb="11">
      <t>ジツギョウダン</t>
    </rPh>
    <rPh sb="16" eb="18">
      <t>レンメイ</t>
    </rPh>
    <phoneticPr fontId="2"/>
  </si>
  <si>
    <t>支部名</t>
    <rPh sb="0" eb="2">
      <t>シブ</t>
    </rPh>
    <rPh sb="2" eb="3">
      <t>メイ</t>
    </rPh>
    <phoneticPr fontId="2"/>
  </si>
  <si>
    <t>コード</t>
  </si>
  <si>
    <t>フリガナ</t>
  </si>
  <si>
    <t>会員番号</t>
    <rPh sb="0" eb="2">
      <t>カイイン</t>
    </rPh>
    <rPh sb="2" eb="4">
      <t>バンゴウ</t>
    </rPh>
    <phoneticPr fontId="2"/>
  </si>
  <si>
    <t>性別</t>
    <rPh sb="0" eb="2">
      <t>セイベツ</t>
    </rPh>
    <phoneticPr fontId="2"/>
  </si>
  <si>
    <t>H/C</t>
  </si>
  <si>
    <t>役職</t>
    <rPh sb="0" eb="2">
      <t>ヤクショク</t>
    </rPh>
    <phoneticPr fontId="2"/>
  </si>
  <si>
    <t>備考</t>
    <rPh sb="0" eb="2">
      <t>ビコウ</t>
    </rPh>
    <phoneticPr fontId="2"/>
  </si>
  <si>
    <t>男</t>
    <rPh sb="0" eb="1">
      <t>オトコ</t>
    </rPh>
    <phoneticPr fontId="2"/>
  </si>
  <si>
    <t>0</t>
  </si>
  <si>
    <t>女</t>
    <rPh sb="0" eb="1">
      <t>オンナ</t>
    </rPh>
    <phoneticPr fontId="2"/>
  </si>
  <si>
    <t xml:space="preserve">-　   </t>
  </si>
  <si>
    <t>川崎グランドボウル</t>
    <rPh sb="0" eb="2">
      <t>カワサキ</t>
    </rPh>
    <phoneticPr fontId="2"/>
  </si>
  <si>
    <t>静岡県連合</t>
  </si>
  <si>
    <t>神戸六甲ボウル</t>
    <rPh sb="0" eb="2">
      <t>コウベ</t>
    </rPh>
    <rPh sb="2" eb="4">
      <t>ロッコウ</t>
    </rPh>
    <phoneticPr fontId="2"/>
  </si>
  <si>
    <t>浜松毎日ボウル</t>
  </si>
  <si>
    <t>川崎支部</t>
    <rPh sb="0" eb="2">
      <t>カワサキ</t>
    </rPh>
    <rPh sb="2" eb="4">
      <t>シブ</t>
    </rPh>
    <phoneticPr fontId="2"/>
  </si>
  <si>
    <t>神戸支部</t>
    <rPh sb="0" eb="2">
      <t>コウベ</t>
    </rPh>
    <rPh sb="2" eb="4">
      <t>シブ</t>
    </rPh>
    <phoneticPr fontId="2"/>
  </si>
  <si>
    <t>第48回　東日本選手権大会</t>
  </si>
  <si>
    <t>第22回　中日本選手権大会</t>
  </si>
  <si>
    <t>第48回　西日本選手権大会</t>
  </si>
  <si>
    <t>9090101003</t>
  </si>
  <si>
    <t>9090101008</t>
  </si>
  <si>
    <t>【使い方】</t>
  </si>
  <si>
    <t>【送付先】 </t>
  </si>
  <si>
    <t>スコアシートは大会終了時に回収し、事務局までご送付下さい。</t>
    <rPh sb="7" eb="9">
      <t>タイカイ</t>
    </rPh>
    <rPh sb="9" eb="12">
      <t>シュウリョウジ</t>
    </rPh>
    <rPh sb="13" eb="15">
      <t>カイシュウ</t>
    </rPh>
    <rPh sb="17" eb="20">
      <t>ジムキョク</t>
    </rPh>
    <phoneticPr fontId="14"/>
  </si>
  <si>
    <t>スコアシートの提出をもってゲームを公認しますので、必ず回収して下さい。</t>
    <rPh sb="7" eb="9">
      <t>テイシュツ</t>
    </rPh>
    <rPh sb="17" eb="19">
      <t>コウニン</t>
    </rPh>
    <rPh sb="25" eb="26">
      <t>カナラ</t>
    </rPh>
    <rPh sb="27" eb="29">
      <t>カイシュウ</t>
    </rPh>
    <rPh sb="31" eb="32">
      <t>クダ</t>
    </rPh>
    <phoneticPr fontId="14"/>
  </si>
  <si>
    <t>a．「スコアシート（手書き）」</t>
    <rPh sb="10" eb="12">
      <t>テガ</t>
    </rPh>
    <phoneticPr fontId="2"/>
  </si>
  <si>
    <t>レーン配当データを使って、チーム名、選手名、H/C、使用レーンなどをあらかじめスコアシートに印字する場合のサンプルシートです。</t>
  </si>
  <si>
    <t>特別企画３人チーム大会</t>
    <rPh sb="0" eb="4">
      <t>トクベツキカク</t>
    </rPh>
    <rPh sb="5" eb="6">
      <t>ニン</t>
    </rPh>
    <rPh sb="9" eb="11">
      <t>タイカイ</t>
    </rPh>
    <phoneticPr fontId="2"/>
  </si>
  <si>
    <t>前半</t>
    <rPh sb="0" eb="2">
      <t>ゼンハン</t>
    </rPh>
    <phoneticPr fontId="2"/>
  </si>
  <si>
    <t>後半</t>
    <rPh sb="0" eb="2">
      <t>コウハン</t>
    </rPh>
    <phoneticPr fontId="2"/>
  </si>
  <si>
    <t>４G</t>
  </si>
  <si>
    <t>５G</t>
  </si>
  <si>
    <t>６G</t>
  </si>
  <si>
    <t>2022年　　月　　日</t>
    <rPh sb="4" eb="5">
      <t>ネン</t>
    </rPh>
    <rPh sb="7" eb="8">
      <t>ガツ</t>
    </rPh>
    <rPh sb="10" eb="11">
      <t>ニチ</t>
    </rPh>
    <phoneticPr fontId="2"/>
  </si>
  <si>
    <t>開催日</t>
    <rPh sb="0" eb="3">
      <t>カイサイビ</t>
    </rPh>
    <phoneticPr fontId="2"/>
  </si>
  <si>
    <t>法人名（チーム名）</t>
    <rPh sb="0" eb="2">
      <t>ホウジン</t>
    </rPh>
    <rPh sb="2" eb="3">
      <t>メイ</t>
    </rPh>
    <phoneticPr fontId="2"/>
  </si>
  <si>
    <t>会場</t>
    <rPh sb="0" eb="2">
      <t>カイジョウ</t>
    </rPh>
    <phoneticPr fontId="2"/>
  </si>
  <si>
    <t>○○ボウル</t>
  </si>
  <si>
    <t>2022年○月○日</t>
    <rPh sb="4" eb="5">
      <t>ネン</t>
    </rPh>
    <rPh sb="6" eb="7">
      <t>ガツ</t>
    </rPh>
    <rPh sb="8" eb="9">
      <t>ニチ</t>
    </rPh>
    <phoneticPr fontId="2"/>
  </si>
  <si>
    <t>9090101001</t>
  </si>
  <si>
    <t>9090102002</t>
  </si>
  <si>
    <t>9090102008</t>
  </si>
  <si>
    <t>9090102006</t>
  </si>
  <si>
    <t>9090102010</t>
  </si>
  <si>
    <t>9090102009</t>
  </si>
  <si>
    <t>9090102007</t>
  </si>
  <si>
    <t>9090105027</t>
  </si>
  <si>
    <t>9090105028</t>
  </si>
  <si>
    <t>9090105005</t>
  </si>
  <si>
    <t>9090109001</t>
  </si>
  <si>
    <t>9090109002</t>
  </si>
  <si>
    <t>9090105015</t>
  </si>
  <si>
    <t>9090201010</t>
  </si>
  <si>
    <t>9090201011</t>
  </si>
  <si>
    <t>9090201020</t>
  </si>
  <si>
    <t>9090201019</t>
  </si>
  <si>
    <t>9090201023</t>
  </si>
  <si>
    <t>9090201005</t>
  </si>
  <si>
    <t>9090201007</t>
  </si>
  <si>
    <t>9090201017</t>
  </si>
  <si>
    <t>9090201022</t>
  </si>
  <si>
    <t>9090201018</t>
  </si>
  <si>
    <t>9090201002</t>
  </si>
  <si>
    <t>9090201014</t>
  </si>
  <si>
    <t>9090201015</t>
  </si>
  <si>
    <t>9090201004</t>
  </si>
  <si>
    <t>9090201009</t>
  </si>
  <si>
    <t>b．「レーン配当」および「スコアシート（印刷）（１）」～「〃（１０）」</t>
    <rPh sb="20" eb="22">
      <t>インサツ</t>
    </rPh>
    <phoneticPr fontId="2"/>
  </si>
  <si>
    <t>「レーン配当」と同等のデータをお持ちの場合はご利用下さい。（不明点があれば、記録委員会）東田までお問い合わせ下さい）</t>
    <rPh sb="38" eb="43">
      <t>キロクイインカイ</t>
    </rPh>
    <phoneticPr fontId="2"/>
  </si>
  <si>
    <t>手書きスコアシートのひな形です。会場、日付を入力して印刷して下さい。</t>
    <rPh sb="0" eb="2">
      <t>テガ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</si>
</sst>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20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4"/>
      <name val="ＭＳ Ｐゴシック"/>
      <family val="3"/>
    </font>
    <font>
      <b/>
      <u val="single"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u val="single"/>
      <sz val="14"/>
      <name val="ＭＳ Ｐゴシック"/>
      <family val="3"/>
    </font>
    <font>
      <sz val="11"/>
      <color rgb="FFFF0000"/>
      <name val="ＭＳ Ｐゴシック"/>
      <family val="3"/>
    </font>
    <font>
      <u val="single"/>
      <sz val="10"/>
      <color theme="10"/>
      <name val="Times New Roman"/>
      <family val="1"/>
    </font>
    <font>
      <sz val="14"/>
      <color theme="1"/>
      <name val="Calibri"/>
      <family val="2"/>
      <scheme val="minor"/>
    </font>
    <font>
      <sz val="8"/>
      <name val="ＭＳ 明朝"/>
      <family val="1"/>
    </font>
    <font>
      <u val="single"/>
      <sz val="11"/>
      <color theme="10"/>
      <name val="ＭＳ Ｐゴシック"/>
      <family val="3"/>
    </font>
    <font>
      <sz val="6"/>
      <name val="Calibri"/>
      <family val="2"/>
      <scheme val="minor"/>
    </font>
    <font>
      <sz val="2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b/>
      <sz val="11"/>
      <color theme="0"/>
      <name val="ＭＳ Ｐゴシック"/>
      <family val="3"/>
    </font>
    <font>
      <b/>
      <sz val="11"/>
      <color theme="1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99FF"/>
        <bgColor indexed="64"/>
      </patternFill>
    </fill>
  </fills>
  <borders count="61">
    <border>
      <left/>
      <right/>
      <top/>
      <bottom/>
      <diagonal/>
    </border>
    <border>
      <left style="thin"/>
      <right/>
      <top style="hair"/>
      <bottom style="thin"/>
    </border>
    <border>
      <left style="thin"/>
      <right style="hair"/>
      <top style="thin"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thin"/>
      <right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 style="thin"/>
      <right/>
      <top/>
      <bottom style="thin"/>
    </border>
    <border diagonalUp="1" diagonalDown="1">
      <left style="thin"/>
      <right style="thin"/>
      <top/>
      <bottom style="thin"/>
      <diagonal style="thin"/>
    </border>
    <border>
      <left style="medium"/>
      <right style="thin"/>
      <top style="thin"/>
      <bottom style="thin"/>
    </border>
    <border diagonalUp="1" diagonalDown="1">
      <left/>
      <right style="thin"/>
      <top/>
      <bottom/>
      <diagonal style="thin"/>
    </border>
    <border>
      <left style="medium"/>
      <right style="medium"/>
      <top style="thin"/>
      <bottom style="medium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/>
      <top/>
      <bottom style="thin"/>
      <diagonal style="thin"/>
    </border>
    <border>
      <left style="medium"/>
      <right style="medium"/>
      <top style="medium"/>
      <bottom style="medium"/>
    </border>
    <border>
      <left style="double"/>
      <right style="double"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 style="thick"/>
      <right style="thick"/>
      <top style="thick"/>
      <bottom style="thick"/>
    </border>
    <border>
      <left/>
      <right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/>
      <right style="thick"/>
      <top/>
      <bottom style="thin"/>
    </border>
    <border>
      <left style="thick"/>
      <right style="thick"/>
      <top/>
      <bottom style="thick"/>
    </border>
    <border diagonalUp="1" diagonalDown="1">
      <left style="thick"/>
      <right style="thin"/>
      <top/>
      <bottom/>
      <diagonal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 diagonalUp="1" diagonalDown="1">
      <left/>
      <right/>
      <top style="thick"/>
      <bottom/>
      <diagonal style="thin"/>
    </border>
    <border diagonalUp="1" diagonalDown="1">
      <left/>
      <right style="thin"/>
      <top/>
      <bottom style="thick"/>
      <diagonal style="thin"/>
    </border>
    <border>
      <left style="hair"/>
      <right style="hair"/>
      <top style="thin"/>
      <bottom style="thin"/>
    </border>
    <border>
      <left style="thin"/>
      <right/>
      <top/>
      <bottom style="hair"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medium"/>
      <right style="medium"/>
      <top/>
      <bottom style="hair"/>
    </border>
    <border>
      <left/>
      <right/>
      <top/>
      <bottom style="hair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 style="thin"/>
      <right style="thin"/>
      <top style="thin"/>
      <bottom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3" fillId="0" borderId="0" applyNumberFormat="0" applyFill="0" applyBorder="0" applyProtection="0">
      <alignment/>
    </xf>
    <xf numFmtId="38" fontId="0" fillId="0" borderId="0" applyFont="0" applyFill="0" applyBorder="0" applyProtection="0">
      <alignment/>
    </xf>
  </cellStyleXfs>
  <cellXfs count="184"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0" fillId="0" borderId="1" xfId="0" applyBorder="1" applyAlignment="1" quotePrefix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vertical="top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2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23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2" borderId="5" xfId="20" applyFill="1" applyBorder="1" applyAlignment="1">
      <alignment horizontal="center" vertical="center"/>
      <protection/>
    </xf>
    <xf numFmtId="0" fontId="0" fillId="3" borderId="5" xfId="20" applyFill="1" applyBorder="1" applyAlignment="1">
      <alignment horizontal="center"/>
      <protection/>
    </xf>
    <xf numFmtId="0" fontId="0" fillId="3" borderId="5" xfId="20" applyFill="1" applyBorder="1" applyAlignment="1">
      <alignment horizontal="center" vertical="center"/>
      <protection/>
    </xf>
    <xf numFmtId="0" fontId="0" fillId="0" borderId="0" xfId="20">
      <alignment/>
      <protection/>
    </xf>
    <xf numFmtId="49" fontId="6" fillId="0" borderId="5" xfId="20" applyNumberFormat="1" applyFont="1" applyBorder="1" applyAlignment="1">
      <alignment horizontal="center" vertical="center"/>
      <protection/>
    </xf>
    <xf numFmtId="0" fontId="6" fillId="0" borderId="5" xfId="20" applyFont="1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0" fillId="0" borderId="0" xfId="20" applyAlignment="1">
      <alignment horizontal="center"/>
      <protection/>
    </xf>
    <xf numFmtId="0" fontId="0" fillId="0" borderId="0" xfId="20" applyAlignment="1">
      <alignment vertical="center"/>
      <protection/>
    </xf>
    <xf numFmtId="3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0" xfId="0" applyBorder="1" applyAlignment="1">
      <alignment vertical="center"/>
    </xf>
    <xf numFmtId="0" fontId="9" fillId="0" borderId="28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5" fillId="0" borderId="49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31" fontId="0" fillId="0" borderId="0" xfId="0" applyNumberFormat="1" applyAlignment="1">
      <alignment vertical="center"/>
    </xf>
    <xf numFmtId="176" fontId="6" fillId="0" borderId="5" xfId="20" applyNumberFormat="1" applyFont="1" applyBorder="1" applyAlignment="1">
      <alignment horizontal="center" vertical="center"/>
      <protection/>
    </xf>
    <xf numFmtId="177" fontId="6" fillId="0" borderId="5" xfId="20" applyNumberFormat="1" applyFont="1" applyBorder="1" applyAlignment="1">
      <alignment horizontal="center" vertical="center"/>
      <protection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22" applyAlignment="1">
      <alignment vertical="center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6" fillId="0" borderId="39" xfId="20" applyFont="1" applyBorder="1" applyAlignment="1">
      <alignment horizontal="center" vertical="center"/>
      <protection/>
    </xf>
    <xf numFmtId="0" fontId="6" fillId="0" borderId="44" xfId="20" applyFont="1" applyBorder="1" applyAlignment="1">
      <alignment horizontal="center" vertical="center"/>
      <protection/>
    </xf>
    <xf numFmtId="0" fontId="9" fillId="0" borderId="50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16" fillId="0" borderId="0" xfId="0" applyFont="1" applyAlignment="1">
      <alignment horizontal="left" vertical="center" shrinkToFit="1"/>
    </xf>
    <xf numFmtId="0" fontId="16" fillId="0" borderId="0" xfId="0" applyFont="1" applyAlignment="1">
      <alignment horizontal="right" vertical="center"/>
    </xf>
    <xf numFmtId="0" fontId="0" fillId="0" borderId="26" xfId="20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5" fillId="0" borderId="5" xfId="20" applyFont="1" applyBorder="1" applyAlignment="1">
      <alignment horizontal="center" vertical="center"/>
      <protection/>
    </xf>
    <xf numFmtId="0" fontId="0" fillId="0" borderId="28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49" fontId="6" fillId="0" borderId="5" xfId="20" applyNumberFormat="1" applyFont="1" applyFill="1" applyBorder="1" applyAlignment="1">
      <alignment horizontal="center" vertical="center"/>
      <protection/>
    </xf>
    <xf numFmtId="38" fontId="0" fillId="0" borderId="33" xfId="23" applyFont="1" applyBorder="1" applyAlignment="1">
      <alignment horizontal="right" vertical="center" indent="1"/>
    </xf>
    <xf numFmtId="38" fontId="0" fillId="0" borderId="54" xfId="23" applyFont="1" applyBorder="1" applyAlignment="1">
      <alignment horizontal="right" vertical="center" indent="1"/>
    </xf>
    <xf numFmtId="38" fontId="0" fillId="0" borderId="37" xfId="23" applyFont="1" applyBorder="1" applyAlignment="1">
      <alignment horizontal="right" vertical="center" indent="1"/>
    </xf>
    <xf numFmtId="38" fontId="0" fillId="0" borderId="38" xfId="23" applyFont="1" applyBorder="1" applyAlignment="1">
      <alignment horizontal="right" vertical="center" indent="1"/>
    </xf>
    <xf numFmtId="0" fontId="17" fillId="0" borderId="26" xfId="20" applyFont="1" applyBorder="1" applyAlignment="1">
      <alignment vertical="center"/>
      <protection/>
    </xf>
    <xf numFmtId="3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18" fillId="4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55" xfId="0" applyFont="1" applyBorder="1" applyAlignment="1">
      <alignment horizontal="right" vertical="center"/>
    </xf>
    <xf numFmtId="0" fontId="5" fillId="0" borderId="56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0" fillId="0" borderId="28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8" fillId="0" borderId="4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31" fontId="0" fillId="0" borderId="0" xfId="0" applyNumberFormat="1" applyAlignment="1">
      <alignment horizontal="left" vertical="center"/>
    </xf>
    <xf numFmtId="31" fontId="0" fillId="0" borderId="57" xfId="0" applyNumberFormat="1" applyBorder="1" applyAlignment="1">
      <alignment horizontal="left" vertical="center"/>
    </xf>
    <xf numFmtId="14" fontId="0" fillId="0" borderId="3" xfId="20" applyNumberFormat="1" applyFont="1" applyBorder="1" applyAlignment="1">
      <alignment horizontal="center" vertical="center"/>
      <protection/>
    </xf>
    <xf numFmtId="14" fontId="0" fillId="0" borderId="56" xfId="20" applyNumberFormat="1" applyFont="1" applyBorder="1" applyAlignment="1">
      <alignment horizontal="center" vertical="center"/>
      <protection/>
    </xf>
    <xf numFmtId="0" fontId="0" fillId="0" borderId="6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60" xfId="20" applyFont="1" applyBorder="1" applyAlignment="1">
      <alignment horizontal="center" vertical="center"/>
      <protection/>
    </xf>
    <xf numFmtId="0" fontId="6" fillId="0" borderId="44" xfId="20" applyFont="1" applyBorder="1" applyAlignment="1">
      <alignment horizontal="center" vertical="center"/>
      <protection/>
    </xf>
    <xf numFmtId="0" fontId="6" fillId="0" borderId="39" xfId="20" applyFont="1" applyBorder="1" applyAlignment="1">
      <alignment horizontal="center" vertical="center"/>
      <protection/>
    </xf>
    <xf numFmtId="0" fontId="0" fillId="0" borderId="3" xfId="20" applyFont="1" applyBorder="1" applyAlignment="1">
      <alignment horizontal="center" vertical="center"/>
      <protection/>
    </xf>
    <xf numFmtId="0" fontId="0" fillId="0" borderId="7" xfId="20" applyFont="1" applyBorder="1" applyAlignment="1">
      <alignment horizontal="center" vertical="center"/>
      <protection/>
    </xf>
    <xf numFmtId="0" fontId="0" fillId="0" borderId="56" xfId="20" applyFont="1" applyBorder="1" applyAlignment="1">
      <alignment horizontal="center" vertical="center"/>
      <protection/>
    </xf>
    <xf numFmtId="0" fontId="5" fillId="0" borderId="4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  <cellStyle name="Hyperlink" xfId="21"/>
    <cellStyle name="ハイパーリンク" xfId="22"/>
    <cellStyle name="桁区切り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57150</xdr:rowOff>
    </xdr:from>
    <xdr:to>
      <xdr:col>2</xdr:col>
      <xdr:colOff>390525</xdr:colOff>
      <xdr:row>2</xdr:row>
      <xdr:rowOff>200025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6675" y="57150"/>
          <a:ext cx="933450" cy="647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57150</xdr:rowOff>
    </xdr:from>
    <xdr:to>
      <xdr:col>2</xdr:col>
      <xdr:colOff>390525</xdr:colOff>
      <xdr:row>2</xdr:row>
      <xdr:rowOff>200025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6675" y="57150"/>
          <a:ext cx="933450" cy="647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57150</xdr:rowOff>
    </xdr:from>
    <xdr:to>
      <xdr:col>2</xdr:col>
      <xdr:colOff>390525</xdr:colOff>
      <xdr:row>2</xdr:row>
      <xdr:rowOff>200025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6675" y="57150"/>
          <a:ext cx="933450" cy="647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57150</xdr:rowOff>
    </xdr:from>
    <xdr:to>
      <xdr:col>2</xdr:col>
      <xdr:colOff>390525</xdr:colOff>
      <xdr:row>2</xdr:row>
      <xdr:rowOff>200025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6675" y="57150"/>
          <a:ext cx="933450" cy="647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57150</xdr:rowOff>
    </xdr:from>
    <xdr:to>
      <xdr:col>2</xdr:col>
      <xdr:colOff>390525</xdr:colOff>
      <xdr:row>2</xdr:row>
      <xdr:rowOff>200025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6675" y="57150"/>
          <a:ext cx="933450" cy="647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57150</xdr:rowOff>
    </xdr:from>
    <xdr:to>
      <xdr:col>2</xdr:col>
      <xdr:colOff>390525</xdr:colOff>
      <xdr:row>2</xdr:row>
      <xdr:rowOff>200025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6675" y="57150"/>
          <a:ext cx="933450" cy="647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57150</xdr:rowOff>
    </xdr:from>
    <xdr:to>
      <xdr:col>2</xdr:col>
      <xdr:colOff>390525</xdr:colOff>
      <xdr:row>2</xdr:row>
      <xdr:rowOff>200025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6675" y="57150"/>
          <a:ext cx="933450" cy="647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57150</xdr:rowOff>
    </xdr:from>
    <xdr:to>
      <xdr:col>2</xdr:col>
      <xdr:colOff>390525</xdr:colOff>
      <xdr:row>2</xdr:row>
      <xdr:rowOff>200025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6675" y="57150"/>
          <a:ext cx="933450" cy="647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57150</xdr:rowOff>
    </xdr:from>
    <xdr:to>
      <xdr:col>2</xdr:col>
      <xdr:colOff>390525</xdr:colOff>
      <xdr:row>2</xdr:row>
      <xdr:rowOff>200025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6675" y="57150"/>
          <a:ext cx="933450" cy="647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57150</xdr:rowOff>
    </xdr:from>
    <xdr:to>
      <xdr:col>2</xdr:col>
      <xdr:colOff>390525</xdr:colOff>
      <xdr:row>2</xdr:row>
      <xdr:rowOff>200025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6675" y="57150"/>
          <a:ext cx="933450" cy="647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57150</xdr:rowOff>
    </xdr:from>
    <xdr:to>
      <xdr:col>2</xdr:col>
      <xdr:colOff>390525</xdr:colOff>
      <xdr:row>2</xdr:row>
      <xdr:rowOff>200025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6675" y="57150"/>
          <a:ext cx="933450" cy="647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2E01B-055D-4E45-8216-9EC18107929A}">
  <sheetPr>
    <tabColor theme="0"/>
    <pageSetUpPr fitToPage="1"/>
  </sheetPr>
  <dimension ref="B2:I17"/>
  <sheetViews>
    <sheetView showGridLines="0" tabSelected="1" workbookViewId="0" topLeftCell="A1">
      <selection activeCell="B2" sqref="B2:C2"/>
    </sheetView>
  </sheetViews>
  <sheetFormatPr defaultColWidth="9.00390625" defaultRowHeight="13.5"/>
  <cols>
    <col min="1" max="1" width="3.75390625" style="0" customWidth="1"/>
    <col min="2" max="2" width="3.25390625" style="0" customWidth="1"/>
  </cols>
  <sheetData>
    <row r="1" ht="19.95" customHeight="1"/>
    <row r="2" spans="2:7" ht="19.95" customHeight="1">
      <c r="B2" s="131" t="s">
        <v>50</v>
      </c>
      <c r="C2" s="131"/>
      <c r="G2" s="79"/>
    </row>
    <row r="3" ht="19.95" customHeight="1"/>
    <row r="4" spans="3:6" ht="19.95" customHeight="1">
      <c r="C4" s="129" t="s">
        <v>54</v>
      </c>
      <c r="D4" s="129"/>
      <c r="E4" s="129"/>
      <c r="F4" s="129"/>
    </row>
    <row r="5" ht="19.95" customHeight="1">
      <c r="D5" t="s">
        <v>98</v>
      </c>
    </row>
    <row r="6" ht="19.95" customHeight="1"/>
    <row r="7" spans="3:9" ht="19.95" customHeight="1">
      <c r="C7" s="130" t="s">
        <v>96</v>
      </c>
      <c r="D7" s="130"/>
      <c r="E7" s="130"/>
      <c r="F7" s="130"/>
      <c r="G7" s="130"/>
      <c r="H7" s="130"/>
      <c r="I7" s="130"/>
    </row>
    <row r="8" ht="19.95" customHeight="1">
      <c r="D8" t="s">
        <v>55</v>
      </c>
    </row>
    <row r="9" ht="19.95" customHeight="1">
      <c r="D9" t="s">
        <v>97</v>
      </c>
    </row>
    <row r="10" ht="19.95" customHeight="1"/>
    <row r="11" ht="19.95" customHeight="1"/>
    <row r="12" spans="2:3" ht="19.95" customHeight="1">
      <c r="B12" s="131" t="s">
        <v>51</v>
      </c>
      <c r="C12" s="131"/>
    </row>
    <row r="13" ht="19.95" customHeight="1">
      <c r="B13" s="78"/>
    </row>
    <row r="14" ht="19.95" customHeight="1">
      <c r="C14" t="s">
        <v>52</v>
      </c>
    </row>
    <row r="15" ht="19.95" customHeight="1">
      <c r="C15" t="s">
        <v>53</v>
      </c>
    </row>
    <row r="16" ht="19.95" customHeight="1"/>
    <row r="17" ht="19.95" customHeight="1">
      <c r="C17" s="80"/>
    </row>
    <row r="18" ht="19.95" customHeight="1"/>
    <row r="19" ht="19.95" customHeight="1"/>
    <row r="20" ht="19.95" customHeight="1"/>
    <row r="21" ht="19.95" customHeight="1"/>
    <row r="22" ht="19.95" customHeight="1"/>
    <row r="23" ht="19.95" customHeight="1"/>
    <row r="24" ht="19.95" customHeight="1"/>
    <row r="25" ht="19.95" customHeight="1"/>
    <row r="26" ht="19.95" customHeight="1"/>
  </sheetData>
  <mergeCells count="4">
    <mergeCell ref="C4:F4"/>
    <mergeCell ref="C7:I7"/>
    <mergeCell ref="B2:C2"/>
    <mergeCell ref="B12:C12"/>
  </mergeCells>
  <printOptions/>
  <pageMargins left="0.25" right="0.25" top="0.75" bottom="0.75" header="0.3" footer="0.3"/>
  <pageSetup fitToHeight="1" fitToWidth="1"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AB4F8-9799-4F3C-8513-2AEC3F419EFB}">
  <sheetPr>
    <tabColor rgb="FFFFCCFF"/>
    <pageSetUpPr fitToPage="1"/>
  </sheetPr>
  <dimension ref="B2:T22"/>
  <sheetViews>
    <sheetView showGridLines="0" zoomScaleSheetLayoutView="100" workbookViewId="0" topLeftCell="A1">
      <selection activeCell="B5" sqref="B5:C5"/>
    </sheetView>
  </sheetViews>
  <sheetFormatPr defaultColWidth="9.00390625" defaultRowHeight="13.5"/>
  <cols>
    <col min="1" max="1" width="0.5" style="0" customWidth="1"/>
    <col min="2" max="3" width="7.50390625" style="0" customWidth="1"/>
    <col min="4" max="4" width="22.625" style="0" customWidth="1"/>
    <col min="5" max="8" width="8.50390625" style="0" customWidth="1"/>
    <col min="9" max="9" width="9.50390625" style="0" customWidth="1"/>
    <col min="10" max="10" width="8.50390625" style="0" customWidth="1"/>
    <col min="11" max="11" width="11.625" style="0" customWidth="1"/>
    <col min="12" max="12" width="2.75390625" style="0" customWidth="1"/>
    <col min="13" max="16" width="8.50390625" style="0" customWidth="1"/>
    <col min="17" max="17" width="9.50390625" style="0" customWidth="1"/>
    <col min="18" max="18" width="8.50390625" style="0" customWidth="1"/>
    <col min="19" max="19" width="11.625" style="0" customWidth="1"/>
    <col min="20" max="20" width="2.75390625" style="0" customWidth="1"/>
  </cols>
  <sheetData>
    <row r="1" ht="9.75" customHeight="1"/>
    <row r="2" spans="2:18" ht="30" customHeight="1">
      <c r="B2" s="1"/>
      <c r="C2" s="140" t="s">
        <v>56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spans="2:18" ht="30" customHeight="1">
      <c r="B3" s="1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2:19" ht="21" customHeight="1">
      <c r="B4" s="141" t="s">
        <v>0</v>
      </c>
      <c r="C4" s="142"/>
      <c r="D4" s="128" t="s">
        <v>1</v>
      </c>
      <c r="E4" s="143" t="s">
        <v>27</v>
      </c>
      <c r="F4" s="144"/>
      <c r="G4" s="153" t="s">
        <v>64</v>
      </c>
      <c r="H4" s="154"/>
      <c r="I4" s="154"/>
      <c r="J4" s="155"/>
      <c r="K4" s="151" t="s">
        <v>3</v>
      </c>
      <c r="L4" s="151"/>
      <c r="M4" s="151"/>
      <c r="N4" s="151"/>
      <c r="O4" s="151"/>
      <c r="P4" s="152"/>
      <c r="Q4" s="143" t="s">
        <v>4</v>
      </c>
      <c r="R4" s="145"/>
      <c r="S4" s="144"/>
    </row>
    <row r="5" spans="2:19" ht="30" customHeight="1">
      <c r="B5" s="146">
        <v>6</v>
      </c>
      <c r="C5" s="147" t="str">
        <f aca="true" t="shared" si="0" ref="C5">RIGHT(CELL("filename",$A$1),LEN(CELL("filename",$A$1))-FIND("]",CELL("filename",$A$1)))</f>
        <v>スコアシート（印刷） (6)</v>
      </c>
      <c r="D5" s="2" t="str">
        <f>LEFT(VLOOKUP($B$5,'レーン配当'!$B:$N,6,0),2)&amp;"-"&amp;MID(VLOOKUP($B$5,'レーン配当'!$B:$N,6,0),3,3)</f>
        <v>90-902</v>
      </c>
      <c r="E5" s="146" t="str">
        <f>VLOOKUP($B$5,'レーン配当'!$B:$N,2,0)&amp;"支部"</f>
        <v>支部名6支部</v>
      </c>
      <c r="F5" s="147"/>
      <c r="G5" s="156" t="str">
        <f>VLOOKUP($B$5,'レーン配当'!$B:$N,3,0)</f>
        <v>チーム名6</v>
      </c>
      <c r="H5" s="157"/>
      <c r="I5" s="157"/>
      <c r="J5" s="158"/>
      <c r="K5" s="151"/>
      <c r="L5" s="151"/>
      <c r="M5" s="151"/>
      <c r="N5" s="151"/>
      <c r="O5" s="151"/>
      <c r="P5" s="152"/>
      <c r="Q5" s="148" t="str">
        <f>+'レーン配当'!I1</f>
        <v>○○ボウル</v>
      </c>
      <c r="R5" s="149"/>
      <c r="S5" s="150"/>
    </row>
    <row r="6" ht="4.5" customHeight="1"/>
    <row r="7" spans="2:16" ht="30" customHeight="1">
      <c r="B7" s="165" t="str">
        <f>+'レーン配当'!M1</f>
        <v>2022年○月○日</v>
      </c>
      <c r="C7" s="165"/>
      <c r="D7" s="166"/>
      <c r="E7" s="3" t="s">
        <v>57</v>
      </c>
      <c r="F7" s="181" t="str">
        <f>VLOOKUP($B$5,'レーン配当'!$B:$N,9,0)&amp;"シフト"</f>
        <v>1シフト</v>
      </c>
      <c r="G7" s="182" t="str">
        <f>VLOOKUP($B$5,'レーン配当'!$B:$N,10,0)&amp;"レーン"</f>
        <v>12レーン</v>
      </c>
      <c r="H7" s="183"/>
      <c r="M7" s="3" t="s">
        <v>58</v>
      </c>
      <c r="N7" s="181" t="str">
        <f>+F7</f>
        <v>1シフト</v>
      </c>
      <c r="O7" s="182" t="str">
        <f>VLOOKUP($B$5,'レーン配当'!$B:$N,11,0)&amp;"レーン"</f>
        <v>38レーン</v>
      </c>
      <c r="P7" s="183"/>
    </row>
    <row r="8" ht="4.5" customHeight="1" thickBot="1"/>
    <row r="9" spans="2:20" ht="21" customHeight="1">
      <c r="B9" s="4" t="s">
        <v>7</v>
      </c>
      <c r="C9" s="5" t="s">
        <v>8</v>
      </c>
      <c r="D9" s="6" t="s">
        <v>9</v>
      </c>
      <c r="E9" s="6" t="s">
        <v>10</v>
      </c>
      <c r="F9" s="4" t="s">
        <v>11</v>
      </c>
      <c r="G9" s="7" t="s">
        <v>12</v>
      </c>
      <c r="H9" s="8" t="s">
        <v>13</v>
      </c>
      <c r="I9" s="7" t="s">
        <v>14</v>
      </c>
      <c r="J9" s="8" t="s">
        <v>15</v>
      </c>
      <c r="K9" s="9" t="s">
        <v>16</v>
      </c>
      <c r="L9" s="74"/>
      <c r="M9" s="6" t="s">
        <v>59</v>
      </c>
      <c r="N9" s="4" t="s">
        <v>60</v>
      </c>
      <c r="O9" s="7" t="s">
        <v>12</v>
      </c>
      <c r="P9" s="8" t="s">
        <v>61</v>
      </c>
      <c r="Q9" s="7" t="s">
        <v>14</v>
      </c>
      <c r="R9" s="8" t="s">
        <v>15</v>
      </c>
      <c r="S9" s="9" t="s">
        <v>16</v>
      </c>
      <c r="T9" s="74"/>
    </row>
    <row r="10" spans="2:20" ht="40.05" customHeight="1">
      <c r="B10" s="99" t="str">
        <f>MID(VLOOKUP($B$5*10+1,'レーン配当'!$A:$N,7,0),6,2)</f>
        <v>01</v>
      </c>
      <c r="C10" s="100" t="str">
        <f>RIGHT(VLOOKUP($B$5*10+1,'レーン配当'!$A:$N,7,0),3)</f>
        <v>010</v>
      </c>
      <c r="D10" s="101" t="str">
        <f>VLOOKUP($B$5*10+1,'レーン配当'!$A:$N,5,0)</f>
        <v>選手名61</v>
      </c>
      <c r="E10" s="101"/>
      <c r="F10" s="99"/>
      <c r="G10" s="102"/>
      <c r="H10" s="103"/>
      <c r="I10" s="102"/>
      <c r="J10" s="121">
        <f>VLOOKUP($B$5*10+1,'レーン配当'!$A:$N,9,0)*3</f>
        <v>0</v>
      </c>
      <c r="K10" s="102"/>
      <c r="L10" s="104"/>
      <c r="M10" s="101"/>
      <c r="N10" s="99"/>
      <c r="O10" s="102"/>
      <c r="P10" s="103"/>
      <c r="Q10" s="102"/>
      <c r="R10" s="121">
        <f>+J10</f>
        <v>0</v>
      </c>
      <c r="S10" s="102"/>
      <c r="T10" s="74"/>
    </row>
    <row r="11" spans="2:20" ht="40.05" customHeight="1">
      <c r="B11" s="105" t="str">
        <f>MID(VLOOKUP($B$5*10+2,'レーン配当'!$A:$N,7,0),6,2)</f>
        <v>01</v>
      </c>
      <c r="C11" s="106" t="str">
        <f>RIGHT(VLOOKUP($B$5*10+2,'レーン配当'!$A:$N,7,0),3)</f>
        <v>011</v>
      </c>
      <c r="D11" s="107" t="str">
        <f>VLOOKUP($B$5*10+2,'レーン配当'!$A:$N,5,0)</f>
        <v>選手名62</v>
      </c>
      <c r="E11" s="107"/>
      <c r="F11" s="105"/>
      <c r="G11" s="108"/>
      <c r="H11" s="109"/>
      <c r="I11" s="108"/>
      <c r="J11" s="122">
        <f>VLOOKUP($B$5*10+2,'レーン配当'!$A:$N,9,0)*3</f>
        <v>45</v>
      </c>
      <c r="K11" s="108"/>
      <c r="L11" s="104"/>
      <c r="M11" s="107"/>
      <c r="N11" s="105"/>
      <c r="O11" s="108"/>
      <c r="P11" s="109"/>
      <c r="Q11" s="108"/>
      <c r="R11" s="122">
        <f aca="true" t="shared" si="1" ref="R11:R12">+J11</f>
        <v>45</v>
      </c>
      <c r="S11" s="108"/>
      <c r="T11" s="74"/>
    </row>
    <row r="12" spans="2:20" ht="40.05" customHeight="1">
      <c r="B12" s="110" t="str">
        <f>MID(VLOOKUP($B$5*10+3,'レーン配当'!$A:$N,7,0),6,2)</f>
        <v>01</v>
      </c>
      <c r="C12" s="111" t="str">
        <f>RIGHT(VLOOKUP($B$5*10+3,'レーン配当'!$A:$N,7,0),3)</f>
        <v>020</v>
      </c>
      <c r="D12" s="112" t="str">
        <f>VLOOKUP($B$5*10+3,'レーン配当'!$A:$N,5,0)</f>
        <v>選手名63</v>
      </c>
      <c r="E12" s="112"/>
      <c r="F12" s="110"/>
      <c r="G12" s="113"/>
      <c r="H12" s="114"/>
      <c r="I12" s="113"/>
      <c r="J12" s="123">
        <f>VLOOKUP($B$5*10+3,'レーン配当'!$A:$N,9,0)*3</f>
        <v>0</v>
      </c>
      <c r="K12" s="113"/>
      <c r="L12" s="104"/>
      <c r="M12" s="112"/>
      <c r="N12" s="110"/>
      <c r="O12" s="113"/>
      <c r="P12" s="114"/>
      <c r="Q12" s="113"/>
      <c r="R12" s="123">
        <f t="shared" si="1"/>
        <v>0</v>
      </c>
      <c r="S12" s="113"/>
      <c r="T12" s="74"/>
    </row>
    <row r="13" spans="2:20" ht="40.05" customHeight="1" thickBot="1">
      <c r="B13" s="115"/>
      <c r="C13" s="116"/>
      <c r="D13" s="14" t="s">
        <v>17</v>
      </c>
      <c r="E13" s="117"/>
      <c r="F13" s="115"/>
      <c r="G13" s="118"/>
      <c r="H13" s="119"/>
      <c r="I13" s="118"/>
      <c r="J13" s="124"/>
      <c r="K13" s="118"/>
      <c r="L13" s="104"/>
      <c r="M13" s="117"/>
      <c r="N13" s="115"/>
      <c r="O13" s="118"/>
      <c r="P13" s="119"/>
      <c r="Q13" s="118"/>
      <c r="R13" s="124"/>
      <c r="S13" s="118"/>
      <c r="T13" s="74"/>
    </row>
    <row r="14" spans="2:20" ht="40.05" customHeight="1" thickBot="1">
      <c r="B14" s="134" t="s">
        <v>18</v>
      </c>
      <c r="C14" s="135"/>
      <c r="D14" s="136"/>
      <c r="E14" s="63"/>
      <c r="F14" s="16"/>
      <c r="G14" s="64"/>
      <c r="H14" s="65"/>
      <c r="I14" s="66"/>
      <c r="J14" s="67"/>
      <c r="K14" s="17"/>
      <c r="L14" s="74"/>
      <c r="M14" s="63"/>
      <c r="N14" s="16"/>
      <c r="O14" s="64"/>
      <c r="P14" s="65"/>
      <c r="Q14" s="66"/>
      <c r="R14" s="67"/>
      <c r="S14" s="17"/>
      <c r="T14" s="74"/>
    </row>
    <row r="15" spans="2:20" ht="40.05" customHeight="1" thickBot="1" thickTop="1">
      <c r="B15" s="137" t="s">
        <v>19</v>
      </c>
      <c r="C15" s="138"/>
      <c r="D15" s="139"/>
      <c r="E15" s="68"/>
      <c r="F15" s="69"/>
      <c r="G15" s="70"/>
      <c r="H15" s="18"/>
      <c r="I15" s="71"/>
      <c r="J15" s="49"/>
      <c r="K15" s="72"/>
      <c r="L15" s="74"/>
      <c r="M15" s="68"/>
      <c r="N15" s="69"/>
      <c r="O15" s="70"/>
      <c r="P15" s="18"/>
      <c r="Q15" s="71"/>
      <c r="R15" s="49"/>
      <c r="S15" s="19"/>
      <c r="T15" s="74"/>
    </row>
    <row r="16" spans="2:20" ht="40.05" customHeight="1" thickBot="1" thickTop="1">
      <c r="B16" s="159" t="s">
        <v>20</v>
      </c>
      <c r="C16" s="160"/>
      <c r="D16" s="161"/>
      <c r="E16" s="20"/>
      <c r="F16" s="21"/>
      <c r="G16" s="22"/>
      <c r="H16" s="18"/>
      <c r="I16" s="23"/>
      <c r="J16" s="24"/>
      <c r="K16" s="49"/>
      <c r="L16" s="94" t="s">
        <v>21</v>
      </c>
      <c r="M16" s="20"/>
      <c r="N16" s="21"/>
      <c r="O16" s="22"/>
      <c r="P16" s="18"/>
      <c r="Q16" s="23"/>
      <c r="R16" s="24"/>
      <c r="S16" s="25"/>
      <c r="T16" s="94" t="s">
        <v>22</v>
      </c>
    </row>
    <row r="17" spans="10:20" ht="40.05" customHeight="1" thickBot="1">
      <c r="J17" s="26" t="s">
        <v>23</v>
      </c>
      <c r="K17" s="27"/>
      <c r="L17" s="74"/>
      <c r="R17" s="95" t="s">
        <v>24</v>
      </c>
      <c r="S17" s="29"/>
      <c r="T17" s="74"/>
    </row>
    <row r="18" spans="2:19" ht="40.05" customHeight="1" thickTop="1">
      <c r="B18" s="127"/>
      <c r="C18" s="30"/>
      <c r="D18" s="30"/>
      <c r="E18" s="127"/>
      <c r="F18" s="162"/>
      <c r="G18" s="162"/>
      <c r="H18" s="162"/>
      <c r="J18" s="92"/>
      <c r="K18" s="93"/>
      <c r="R18" s="26" t="s">
        <v>23</v>
      </c>
      <c r="S18" s="20"/>
    </row>
    <row r="19" spans="2:18" ht="10.2" customHeight="1">
      <c r="B19" s="127"/>
      <c r="C19" s="30"/>
      <c r="D19" s="30"/>
      <c r="E19" s="127"/>
      <c r="F19" s="126"/>
      <c r="G19" s="126"/>
      <c r="H19" s="126"/>
      <c r="J19" s="26"/>
      <c r="R19" s="26"/>
    </row>
    <row r="20" spans="2:15" ht="18" customHeight="1">
      <c r="B20" s="31" t="s">
        <v>25</v>
      </c>
      <c r="C20" s="32"/>
      <c r="D20" s="32"/>
      <c r="E20" s="33"/>
      <c r="F20" s="163" t="s">
        <v>3</v>
      </c>
      <c r="G20" s="164"/>
      <c r="H20" s="164"/>
      <c r="I20" s="164"/>
      <c r="J20" s="164"/>
      <c r="K20" s="164"/>
      <c r="L20" s="164"/>
      <c r="M20" s="164"/>
      <c r="N20" s="34"/>
      <c r="O20" s="34"/>
    </row>
    <row r="21" spans="2:19" ht="30" customHeight="1">
      <c r="B21" s="16"/>
      <c r="C21" s="35"/>
      <c r="D21" s="35"/>
      <c r="E21" s="36"/>
      <c r="F21" s="163"/>
      <c r="G21" s="164"/>
      <c r="H21" s="164"/>
      <c r="I21" s="164"/>
      <c r="J21" s="164"/>
      <c r="K21" s="164"/>
      <c r="L21" s="164"/>
      <c r="M21" s="164"/>
      <c r="N21" s="34"/>
      <c r="O21" s="34"/>
      <c r="S21" s="28" t="s">
        <v>26</v>
      </c>
    </row>
    <row r="22" spans="6:15" ht="15.75" customHeight="1">
      <c r="F22" s="34"/>
      <c r="G22" s="34"/>
      <c r="H22" s="34"/>
      <c r="I22" s="34"/>
      <c r="J22" s="34"/>
      <c r="K22" s="34"/>
      <c r="L22" s="34"/>
      <c r="M22" s="34"/>
      <c r="N22" s="34"/>
      <c r="O22" s="34"/>
    </row>
  </sheetData>
  <mergeCells count="18">
    <mergeCell ref="F18:H18"/>
    <mergeCell ref="F20:M21"/>
    <mergeCell ref="B7:D7"/>
    <mergeCell ref="G7:H7"/>
    <mergeCell ref="O7:P7"/>
    <mergeCell ref="B14:D14"/>
    <mergeCell ref="B15:D15"/>
    <mergeCell ref="B16:D16"/>
    <mergeCell ref="C2:R3"/>
    <mergeCell ref="B4:C4"/>
    <mergeCell ref="E4:F4"/>
    <mergeCell ref="G4:J4"/>
    <mergeCell ref="K4:P5"/>
    <mergeCell ref="Q4:S4"/>
    <mergeCell ref="B5:C5"/>
    <mergeCell ref="E5:F5"/>
    <mergeCell ref="G5:J5"/>
    <mergeCell ref="Q5:S5"/>
  </mergeCells>
  <printOptions horizontalCentered="1"/>
  <pageMargins left="0.2362204724409449" right="0.2362204724409449" top="0.8661417322834646" bottom="0.6299212598425197" header="0.31496062992125984" footer="0.15748031496062992"/>
  <pageSetup fitToHeight="1" fitToWidth="1" horizontalDpi="600" verticalDpi="600" orientation="landscape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F1B2C-F803-4B55-8300-AC64273EC71A}">
  <sheetPr>
    <tabColor rgb="FFFFCCFF"/>
    <pageSetUpPr fitToPage="1"/>
  </sheetPr>
  <dimension ref="B2:T22"/>
  <sheetViews>
    <sheetView showGridLines="0" zoomScaleSheetLayoutView="100" workbookViewId="0" topLeftCell="A1">
      <selection activeCell="B5" sqref="B5:C5"/>
    </sheetView>
  </sheetViews>
  <sheetFormatPr defaultColWidth="9.00390625" defaultRowHeight="13.5"/>
  <cols>
    <col min="1" max="1" width="0.5" style="0" customWidth="1"/>
    <col min="2" max="3" width="7.50390625" style="0" customWidth="1"/>
    <col min="4" max="4" width="22.625" style="0" customWidth="1"/>
    <col min="5" max="8" width="8.50390625" style="0" customWidth="1"/>
    <col min="9" max="9" width="9.50390625" style="0" customWidth="1"/>
    <col min="10" max="10" width="8.50390625" style="0" customWidth="1"/>
    <col min="11" max="11" width="11.625" style="0" customWidth="1"/>
    <col min="12" max="12" width="2.75390625" style="0" customWidth="1"/>
    <col min="13" max="16" width="8.50390625" style="0" customWidth="1"/>
    <col min="17" max="17" width="9.50390625" style="0" customWidth="1"/>
    <col min="18" max="18" width="8.50390625" style="0" customWidth="1"/>
    <col min="19" max="19" width="11.625" style="0" customWidth="1"/>
    <col min="20" max="20" width="2.75390625" style="0" customWidth="1"/>
  </cols>
  <sheetData>
    <row r="1" ht="9.75" customHeight="1"/>
    <row r="2" spans="2:18" ht="30" customHeight="1">
      <c r="B2" s="1"/>
      <c r="C2" s="140" t="s">
        <v>56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spans="2:18" ht="30" customHeight="1">
      <c r="B3" s="1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2:19" ht="21" customHeight="1">
      <c r="B4" s="141" t="s">
        <v>0</v>
      </c>
      <c r="C4" s="142"/>
      <c r="D4" s="128" t="s">
        <v>1</v>
      </c>
      <c r="E4" s="143" t="s">
        <v>27</v>
      </c>
      <c r="F4" s="144"/>
      <c r="G4" s="153" t="s">
        <v>64</v>
      </c>
      <c r="H4" s="154"/>
      <c r="I4" s="154"/>
      <c r="J4" s="155"/>
      <c r="K4" s="151" t="s">
        <v>3</v>
      </c>
      <c r="L4" s="151"/>
      <c r="M4" s="151"/>
      <c r="N4" s="151"/>
      <c r="O4" s="151"/>
      <c r="P4" s="152"/>
      <c r="Q4" s="143" t="s">
        <v>4</v>
      </c>
      <c r="R4" s="145"/>
      <c r="S4" s="144"/>
    </row>
    <row r="5" spans="2:19" ht="30" customHeight="1">
      <c r="B5" s="146">
        <v>7</v>
      </c>
      <c r="C5" s="147" t="str">
        <f aca="true" t="shared" si="0" ref="C5">RIGHT(CELL("filename",$A$1),LEN(CELL("filename",$A$1))-FIND("]",CELL("filename",$A$1)))</f>
        <v>スコアシート（印刷） (7)</v>
      </c>
      <c r="D5" s="2" t="str">
        <f>LEFT(VLOOKUP($B$5,'レーン配当'!$B:$N,6,0),2)&amp;"-"&amp;MID(VLOOKUP($B$5,'レーン配当'!$B:$N,6,0),3,3)</f>
        <v>90-902</v>
      </c>
      <c r="E5" s="146" t="str">
        <f>VLOOKUP($B$5,'レーン配当'!$B:$N,2,0)&amp;"支部"</f>
        <v>支部名7支部</v>
      </c>
      <c r="F5" s="147"/>
      <c r="G5" s="156" t="str">
        <f>VLOOKUP($B$5,'レーン配当'!$B:$N,3,0)</f>
        <v>チーム名7</v>
      </c>
      <c r="H5" s="157"/>
      <c r="I5" s="157"/>
      <c r="J5" s="158"/>
      <c r="K5" s="151"/>
      <c r="L5" s="151"/>
      <c r="M5" s="151"/>
      <c r="N5" s="151"/>
      <c r="O5" s="151"/>
      <c r="P5" s="152"/>
      <c r="Q5" s="148" t="str">
        <f>+'レーン配当'!I1</f>
        <v>○○ボウル</v>
      </c>
      <c r="R5" s="149"/>
      <c r="S5" s="150"/>
    </row>
    <row r="6" ht="4.5" customHeight="1"/>
    <row r="7" spans="2:16" ht="30" customHeight="1">
      <c r="B7" s="165" t="str">
        <f>+'レーン配当'!M1</f>
        <v>2022年○月○日</v>
      </c>
      <c r="C7" s="165"/>
      <c r="D7" s="166"/>
      <c r="E7" s="3" t="s">
        <v>57</v>
      </c>
      <c r="F7" s="181" t="str">
        <f>VLOOKUP($B$5,'レーン配当'!$B:$N,9,0)&amp;"シフト"</f>
        <v>1シフト</v>
      </c>
      <c r="G7" s="182" t="str">
        <f>VLOOKUP($B$5,'レーン配当'!$B:$N,10,0)&amp;"レーン"</f>
        <v>20レーン</v>
      </c>
      <c r="H7" s="183"/>
      <c r="M7" s="3" t="s">
        <v>58</v>
      </c>
      <c r="N7" s="181" t="str">
        <f>+F7</f>
        <v>1シフト</v>
      </c>
      <c r="O7" s="182" t="str">
        <f>VLOOKUP($B$5,'レーン配当'!$B:$N,11,0)&amp;"レーン"</f>
        <v>6レーン</v>
      </c>
      <c r="P7" s="183"/>
    </row>
    <row r="8" ht="4.5" customHeight="1" thickBot="1"/>
    <row r="9" spans="2:20" ht="21" customHeight="1">
      <c r="B9" s="4" t="s">
        <v>7</v>
      </c>
      <c r="C9" s="5" t="s">
        <v>8</v>
      </c>
      <c r="D9" s="6" t="s">
        <v>9</v>
      </c>
      <c r="E9" s="6" t="s">
        <v>10</v>
      </c>
      <c r="F9" s="4" t="s">
        <v>11</v>
      </c>
      <c r="G9" s="7" t="s">
        <v>12</v>
      </c>
      <c r="H9" s="8" t="s">
        <v>13</v>
      </c>
      <c r="I9" s="7" t="s">
        <v>14</v>
      </c>
      <c r="J9" s="8" t="s">
        <v>15</v>
      </c>
      <c r="K9" s="9" t="s">
        <v>16</v>
      </c>
      <c r="L9" s="74"/>
      <c r="M9" s="6" t="s">
        <v>59</v>
      </c>
      <c r="N9" s="4" t="s">
        <v>60</v>
      </c>
      <c r="O9" s="7" t="s">
        <v>12</v>
      </c>
      <c r="P9" s="8" t="s">
        <v>61</v>
      </c>
      <c r="Q9" s="7" t="s">
        <v>14</v>
      </c>
      <c r="R9" s="8" t="s">
        <v>15</v>
      </c>
      <c r="S9" s="9" t="s">
        <v>16</v>
      </c>
      <c r="T9" s="74"/>
    </row>
    <row r="10" spans="2:20" ht="40.05" customHeight="1">
      <c r="B10" s="99" t="str">
        <f>MID(VLOOKUP($B$5*10+1,'レーン配当'!$A:$N,7,0),6,2)</f>
        <v>01</v>
      </c>
      <c r="C10" s="100" t="str">
        <f>RIGHT(VLOOKUP($B$5*10+1,'レーン配当'!$A:$N,7,0),3)</f>
        <v>019</v>
      </c>
      <c r="D10" s="101" t="str">
        <f>VLOOKUP($B$5*10+1,'レーン配当'!$A:$N,5,0)</f>
        <v>選手名71</v>
      </c>
      <c r="E10" s="101"/>
      <c r="F10" s="99"/>
      <c r="G10" s="102"/>
      <c r="H10" s="103"/>
      <c r="I10" s="102"/>
      <c r="J10" s="121">
        <f>VLOOKUP($B$5*10+1,'レーン配当'!$A:$N,9,0)*3</f>
        <v>0</v>
      </c>
      <c r="K10" s="102"/>
      <c r="L10" s="104"/>
      <c r="M10" s="101"/>
      <c r="N10" s="99"/>
      <c r="O10" s="102"/>
      <c r="P10" s="103"/>
      <c r="Q10" s="102"/>
      <c r="R10" s="121">
        <f>+J10</f>
        <v>0</v>
      </c>
      <c r="S10" s="102"/>
      <c r="T10" s="74"/>
    </row>
    <row r="11" spans="2:20" ht="40.05" customHeight="1">
      <c r="B11" s="105" t="str">
        <f>MID(VLOOKUP($B$5*10+2,'レーン配当'!$A:$N,7,0),6,2)</f>
        <v>01</v>
      </c>
      <c r="C11" s="106" t="str">
        <f>RIGHT(VLOOKUP($B$5*10+2,'レーン配当'!$A:$N,7,0),3)</f>
        <v>023</v>
      </c>
      <c r="D11" s="107" t="str">
        <f>VLOOKUP($B$5*10+2,'レーン配当'!$A:$N,5,0)</f>
        <v>選手名72</v>
      </c>
      <c r="E11" s="107"/>
      <c r="F11" s="105"/>
      <c r="G11" s="108"/>
      <c r="H11" s="109"/>
      <c r="I11" s="108"/>
      <c r="J11" s="122">
        <f>VLOOKUP($B$5*10+2,'レーン配当'!$A:$N,9,0)*3</f>
        <v>0</v>
      </c>
      <c r="K11" s="108"/>
      <c r="L11" s="104"/>
      <c r="M11" s="107"/>
      <c r="N11" s="105"/>
      <c r="O11" s="108"/>
      <c r="P11" s="109"/>
      <c r="Q11" s="108"/>
      <c r="R11" s="122">
        <f aca="true" t="shared" si="1" ref="R11:R12">+J11</f>
        <v>0</v>
      </c>
      <c r="S11" s="108"/>
      <c r="T11" s="74"/>
    </row>
    <row r="12" spans="2:20" ht="40.05" customHeight="1">
      <c r="B12" s="110" t="str">
        <f>MID(VLOOKUP($B$5*10+3,'レーン配当'!$A:$N,7,0),6,2)</f>
        <v>01</v>
      </c>
      <c r="C12" s="111" t="str">
        <f>RIGHT(VLOOKUP($B$5*10+3,'レーン配当'!$A:$N,7,0),3)</f>
        <v>005</v>
      </c>
      <c r="D12" s="112" t="str">
        <f>VLOOKUP($B$5*10+3,'レーン配当'!$A:$N,5,0)</f>
        <v>選手名73</v>
      </c>
      <c r="E12" s="112"/>
      <c r="F12" s="110"/>
      <c r="G12" s="113"/>
      <c r="H12" s="114"/>
      <c r="I12" s="113"/>
      <c r="J12" s="123">
        <f>VLOOKUP($B$5*10+3,'レーン配当'!$A:$N,9,0)*3</f>
        <v>0</v>
      </c>
      <c r="K12" s="113"/>
      <c r="L12" s="104"/>
      <c r="M12" s="112"/>
      <c r="N12" s="110"/>
      <c r="O12" s="113"/>
      <c r="P12" s="114"/>
      <c r="Q12" s="113"/>
      <c r="R12" s="123">
        <f t="shared" si="1"/>
        <v>0</v>
      </c>
      <c r="S12" s="113"/>
      <c r="T12" s="74"/>
    </row>
    <row r="13" spans="2:20" ht="40.05" customHeight="1" thickBot="1">
      <c r="B13" s="115"/>
      <c r="C13" s="116"/>
      <c r="D13" s="14" t="s">
        <v>17</v>
      </c>
      <c r="E13" s="117"/>
      <c r="F13" s="115"/>
      <c r="G13" s="118"/>
      <c r="H13" s="119"/>
      <c r="I13" s="118"/>
      <c r="J13" s="124"/>
      <c r="K13" s="118"/>
      <c r="L13" s="104"/>
      <c r="M13" s="117"/>
      <c r="N13" s="115"/>
      <c r="O13" s="118"/>
      <c r="P13" s="119"/>
      <c r="Q13" s="118"/>
      <c r="R13" s="124"/>
      <c r="S13" s="118"/>
      <c r="T13" s="74"/>
    </row>
    <row r="14" spans="2:20" ht="40.05" customHeight="1" thickBot="1">
      <c r="B14" s="134" t="s">
        <v>18</v>
      </c>
      <c r="C14" s="135"/>
      <c r="D14" s="136"/>
      <c r="E14" s="63"/>
      <c r="F14" s="16"/>
      <c r="G14" s="64"/>
      <c r="H14" s="65"/>
      <c r="I14" s="66"/>
      <c r="J14" s="67"/>
      <c r="K14" s="17"/>
      <c r="L14" s="74"/>
      <c r="M14" s="63"/>
      <c r="N14" s="16"/>
      <c r="O14" s="64"/>
      <c r="P14" s="65"/>
      <c r="Q14" s="66"/>
      <c r="R14" s="67"/>
      <c r="S14" s="17"/>
      <c r="T14" s="74"/>
    </row>
    <row r="15" spans="2:20" ht="40.05" customHeight="1" thickBot="1" thickTop="1">
      <c r="B15" s="137" t="s">
        <v>19</v>
      </c>
      <c r="C15" s="138"/>
      <c r="D15" s="139"/>
      <c r="E15" s="68"/>
      <c r="F15" s="69"/>
      <c r="G15" s="70"/>
      <c r="H15" s="18"/>
      <c r="I15" s="71"/>
      <c r="J15" s="49"/>
      <c r="K15" s="72"/>
      <c r="L15" s="74"/>
      <c r="M15" s="68"/>
      <c r="N15" s="69"/>
      <c r="O15" s="70"/>
      <c r="P15" s="18"/>
      <c r="Q15" s="71"/>
      <c r="R15" s="49"/>
      <c r="S15" s="19"/>
      <c r="T15" s="74"/>
    </row>
    <row r="16" spans="2:20" ht="40.05" customHeight="1" thickBot="1" thickTop="1">
      <c r="B16" s="159" t="s">
        <v>20</v>
      </c>
      <c r="C16" s="160"/>
      <c r="D16" s="161"/>
      <c r="E16" s="20"/>
      <c r="F16" s="21"/>
      <c r="G16" s="22"/>
      <c r="H16" s="18"/>
      <c r="I16" s="23"/>
      <c r="J16" s="24"/>
      <c r="K16" s="49"/>
      <c r="L16" s="94" t="s">
        <v>21</v>
      </c>
      <c r="M16" s="20"/>
      <c r="N16" s="21"/>
      <c r="O16" s="22"/>
      <c r="P16" s="18"/>
      <c r="Q16" s="23"/>
      <c r="R16" s="24"/>
      <c r="S16" s="25"/>
      <c r="T16" s="94" t="s">
        <v>22</v>
      </c>
    </row>
    <row r="17" spans="10:20" ht="40.05" customHeight="1" thickBot="1">
      <c r="J17" s="26" t="s">
        <v>23</v>
      </c>
      <c r="K17" s="27"/>
      <c r="L17" s="74"/>
      <c r="R17" s="95" t="s">
        <v>24</v>
      </c>
      <c r="S17" s="29"/>
      <c r="T17" s="74"/>
    </row>
    <row r="18" spans="2:19" ht="40.05" customHeight="1" thickTop="1">
      <c r="B18" s="127"/>
      <c r="C18" s="30"/>
      <c r="D18" s="30"/>
      <c r="E18" s="127"/>
      <c r="F18" s="162"/>
      <c r="G18" s="162"/>
      <c r="H18" s="162"/>
      <c r="J18" s="92"/>
      <c r="K18" s="93"/>
      <c r="R18" s="26" t="s">
        <v>23</v>
      </c>
      <c r="S18" s="20"/>
    </row>
    <row r="19" spans="2:18" ht="10.2" customHeight="1">
      <c r="B19" s="127"/>
      <c r="C19" s="30"/>
      <c r="D19" s="30"/>
      <c r="E19" s="127"/>
      <c r="F19" s="126"/>
      <c r="G19" s="126"/>
      <c r="H19" s="126"/>
      <c r="J19" s="26"/>
      <c r="R19" s="26"/>
    </row>
    <row r="20" spans="2:15" ht="18" customHeight="1">
      <c r="B20" s="31" t="s">
        <v>25</v>
      </c>
      <c r="C20" s="32"/>
      <c r="D20" s="32"/>
      <c r="E20" s="33"/>
      <c r="F20" s="163" t="s">
        <v>3</v>
      </c>
      <c r="G20" s="164"/>
      <c r="H20" s="164"/>
      <c r="I20" s="164"/>
      <c r="J20" s="164"/>
      <c r="K20" s="164"/>
      <c r="L20" s="164"/>
      <c r="M20" s="164"/>
      <c r="N20" s="34"/>
      <c r="O20" s="34"/>
    </row>
    <row r="21" spans="2:19" ht="30" customHeight="1">
      <c r="B21" s="16"/>
      <c r="C21" s="35"/>
      <c r="D21" s="35"/>
      <c r="E21" s="36"/>
      <c r="F21" s="163"/>
      <c r="G21" s="164"/>
      <c r="H21" s="164"/>
      <c r="I21" s="164"/>
      <c r="J21" s="164"/>
      <c r="K21" s="164"/>
      <c r="L21" s="164"/>
      <c r="M21" s="164"/>
      <c r="N21" s="34"/>
      <c r="O21" s="34"/>
      <c r="S21" s="28" t="s">
        <v>26</v>
      </c>
    </row>
    <row r="22" spans="6:15" ht="15.75" customHeight="1">
      <c r="F22" s="34"/>
      <c r="G22" s="34"/>
      <c r="H22" s="34"/>
      <c r="I22" s="34"/>
      <c r="J22" s="34"/>
      <c r="K22" s="34"/>
      <c r="L22" s="34"/>
      <c r="M22" s="34"/>
      <c r="N22" s="34"/>
      <c r="O22" s="34"/>
    </row>
  </sheetData>
  <mergeCells count="18">
    <mergeCell ref="F18:H18"/>
    <mergeCell ref="F20:M21"/>
    <mergeCell ref="B7:D7"/>
    <mergeCell ref="G7:H7"/>
    <mergeCell ref="O7:P7"/>
    <mergeCell ref="B14:D14"/>
    <mergeCell ref="B15:D15"/>
    <mergeCell ref="B16:D16"/>
    <mergeCell ref="C2:R3"/>
    <mergeCell ref="B4:C4"/>
    <mergeCell ref="E4:F4"/>
    <mergeCell ref="G4:J4"/>
    <mergeCell ref="K4:P5"/>
    <mergeCell ref="Q4:S4"/>
    <mergeCell ref="B5:C5"/>
    <mergeCell ref="E5:F5"/>
    <mergeCell ref="G5:J5"/>
    <mergeCell ref="Q5:S5"/>
  </mergeCells>
  <printOptions horizontalCentered="1"/>
  <pageMargins left="0.2362204724409449" right="0.2362204724409449" top="0.8661417322834646" bottom="0.6299212598425197" header="0.31496062992125984" footer="0.15748031496062992"/>
  <pageSetup fitToHeight="1" fitToWidth="1"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477F0-9AF5-4576-A80D-8BC9163A0EA0}">
  <sheetPr>
    <tabColor rgb="FFFFCCFF"/>
    <pageSetUpPr fitToPage="1"/>
  </sheetPr>
  <dimension ref="B2:T22"/>
  <sheetViews>
    <sheetView showGridLines="0" zoomScaleSheetLayoutView="100" workbookViewId="0" topLeftCell="A1">
      <selection activeCell="B5" sqref="B5:C5"/>
    </sheetView>
  </sheetViews>
  <sheetFormatPr defaultColWidth="9.00390625" defaultRowHeight="13.5"/>
  <cols>
    <col min="1" max="1" width="0.5" style="0" customWidth="1"/>
    <col min="2" max="3" width="7.50390625" style="0" customWidth="1"/>
    <col min="4" max="4" width="22.625" style="0" customWidth="1"/>
    <col min="5" max="8" width="8.50390625" style="0" customWidth="1"/>
    <col min="9" max="9" width="9.50390625" style="0" customWidth="1"/>
    <col min="10" max="10" width="8.50390625" style="0" customWidth="1"/>
    <col min="11" max="11" width="11.625" style="0" customWidth="1"/>
    <col min="12" max="12" width="2.75390625" style="0" customWidth="1"/>
    <col min="13" max="16" width="8.50390625" style="0" customWidth="1"/>
    <col min="17" max="17" width="9.50390625" style="0" customWidth="1"/>
    <col min="18" max="18" width="8.50390625" style="0" customWidth="1"/>
    <col min="19" max="19" width="11.625" style="0" customWidth="1"/>
    <col min="20" max="20" width="2.75390625" style="0" customWidth="1"/>
  </cols>
  <sheetData>
    <row r="1" ht="9.75" customHeight="1"/>
    <row r="2" spans="2:18" ht="30" customHeight="1">
      <c r="B2" s="1"/>
      <c r="C2" s="140" t="s">
        <v>56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spans="2:18" ht="30" customHeight="1">
      <c r="B3" s="1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2:19" ht="21" customHeight="1">
      <c r="B4" s="141" t="s">
        <v>0</v>
      </c>
      <c r="C4" s="142"/>
      <c r="D4" s="128" t="s">
        <v>1</v>
      </c>
      <c r="E4" s="143" t="s">
        <v>27</v>
      </c>
      <c r="F4" s="144"/>
      <c r="G4" s="153" t="s">
        <v>64</v>
      </c>
      <c r="H4" s="154"/>
      <c r="I4" s="154"/>
      <c r="J4" s="155"/>
      <c r="K4" s="151" t="s">
        <v>3</v>
      </c>
      <c r="L4" s="151"/>
      <c r="M4" s="151"/>
      <c r="N4" s="151"/>
      <c r="O4" s="151"/>
      <c r="P4" s="152"/>
      <c r="Q4" s="143" t="s">
        <v>4</v>
      </c>
      <c r="R4" s="145"/>
      <c r="S4" s="144"/>
    </row>
    <row r="5" spans="2:19" ht="30" customHeight="1">
      <c r="B5" s="146">
        <v>8</v>
      </c>
      <c r="C5" s="147" t="str">
        <f aca="true" t="shared" si="0" ref="C5">RIGHT(CELL("filename",$A$1),LEN(CELL("filename",$A$1))-FIND("]",CELL("filename",$A$1)))</f>
        <v>スコアシート（印刷） (8)</v>
      </c>
      <c r="D5" s="2" t="str">
        <f>LEFT(VLOOKUP($B$5,'レーン配当'!$B:$N,6,0),2)&amp;"-"&amp;MID(VLOOKUP($B$5,'レーン配当'!$B:$N,6,0),3,3)</f>
        <v>90-902</v>
      </c>
      <c r="E5" s="146" t="str">
        <f>VLOOKUP($B$5,'レーン配当'!$B:$N,2,0)&amp;"支部"</f>
        <v>支部名8支部</v>
      </c>
      <c r="F5" s="147"/>
      <c r="G5" s="156" t="str">
        <f>VLOOKUP($B$5,'レーン配当'!$B:$N,3,0)</f>
        <v>チーム名8</v>
      </c>
      <c r="H5" s="157"/>
      <c r="I5" s="157"/>
      <c r="J5" s="158"/>
      <c r="K5" s="151"/>
      <c r="L5" s="151"/>
      <c r="M5" s="151"/>
      <c r="N5" s="151"/>
      <c r="O5" s="151"/>
      <c r="P5" s="152"/>
      <c r="Q5" s="148" t="str">
        <f>+'レーン配当'!I1</f>
        <v>○○ボウル</v>
      </c>
      <c r="R5" s="149"/>
      <c r="S5" s="150"/>
    </row>
    <row r="6" ht="4.5" customHeight="1"/>
    <row r="7" spans="2:16" ht="30" customHeight="1">
      <c r="B7" s="165" t="str">
        <f>+'レーン配当'!M1</f>
        <v>2022年○月○日</v>
      </c>
      <c r="C7" s="165"/>
      <c r="D7" s="166"/>
      <c r="E7" s="3" t="s">
        <v>57</v>
      </c>
      <c r="F7" s="181" t="str">
        <f>VLOOKUP($B$5,'レーン配当'!$B:$N,9,0)&amp;"シフト"</f>
        <v>2シフト</v>
      </c>
      <c r="G7" s="182" t="str">
        <f>VLOOKUP($B$5,'レーン配当'!$B:$N,10,0)&amp;"レーン"</f>
        <v>26レーン</v>
      </c>
      <c r="H7" s="183"/>
      <c r="M7" s="3" t="s">
        <v>58</v>
      </c>
      <c r="N7" s="181" t="str">
        <f>+F7</f>
        <v>2シフト</v>
      </c>
      <c r="O7" s="182" t="str">
        <f>VLOOKUP($B$5,'レーン配当'!$B:$N,11,0)&amp;"レーン"</f>
        <v>12レーン</v>
      </c>
      <c r="P7" s="183"/>
    </row>
    <row r="8" ht="4.5" customHeight="1" thickBot="1"/>
    <row r="9" spans="2:20" ht="21" customHeight="1">
      <c r="B9" s="4" t="s">
        <v>7</v>
      </c>
      <c r="C9" s="5" t="s">
        <v>8</v>
      </c>
      <c r="D9" s="6" t="s">
        <v>9</v>
      </c>
      <c r="E9" s="6" t="s">
        <v>10</v>
      </c>
      <c r="F9" s="4" t="s">
        <v>11</v>
      </c>
      <c r="G9" s="7" t="s">
        <v>12</v>
      </c>
      <c r="H9" s="8" t="s">
        <v>13</v>
      </c>
      <c r="I9" s="7" t="s">
        <v>14</v>
      </c>
      <c r="J9" s="8" t="s">
        <v>15</v>
      </c>
      <c r="K9" s="9" t="s">
        <v>16</v>
      </c>
      <c r="L9" s="74"/>
      <c r="M9" s="6" t="s">
        <v>59</v>
      </c>
      <c r="N9" s="4" t="s">
        <v>60</v>
      </c>
      <c r="O9" s="7" t="s">
        <v>12</v>
      </c>
      <c r="P9" s="8" t="s">
        <v>61</v>
      </c>
      <c r="Q9" s="7" t="s">
        <v>14</v>
      </c>
      <c r="R9" s="8" t="s">
        <v>15</v>
      </c>
      <c r="S9" s="9" t="s">
        <v>16</v>
      </c>
      <c r="T9" s="74"/>
    </row>
    <row r="10" spans="2:20" ht="40.05" customHeight="1">
      <c r="B10" s="99" t="str">
        <f>MID(VLOOKUP($B$5*10+1,'レーン配当'!$A:$N,7,0),6,2)</f>
        <v>01</v>
      </c>
      <c r="C10" s="100" t="str">
        <f>RIGHT(VLOOKUP($B$5*10+1,'レーン配当'!$A:$N,7,0),3)</f>
        <v>007</v>
      </c>
      <c r="D10" s="101" t="str">
        <f>VLOOKUP($B$5*10+1,'レーン配当'!$A:$N,5,0)</f>
        <v>選手名81</v>
      </c>
      <c r="E10" s="101"/>
      <c r="F10" s="99"/>
      <c r="G10" s="102"/>
      <c r="H10" s="103"/>
      <c r="I10" s="102"/>
      <c r="J10" s="121">
        <f>VLOOKUP($B$5*10+1,'レーン配当'!$A:$N,9,0)*3</f>
        <v>0</v>
      </c>
      <c r="K10" s="102"/>
      <c r="L10" s="104"/>
      <c r="M10" s="101"/>
      <c r="N10" s="99"/>
      <c r="O10" s="102"/>
      <c r="P10" s="103"/>
      <c r="Q10" s="102"/>
      <c r="R10" s="121">
        <f>+J10</f>
        <v>0</v>
      </c>
      <c r="S10" s="102"/>
      <c r="T10" s="74"/>
    </row>
    <row r="11" spans="2:20" ht="40.05" customHeight="1">
      <c r="B11" s="105" t="str">
        <f>MID(VLOOKUP($B$5*10+2,'レーン配当'!$A:$N,7,0),6,2)</f>
        <v>01</v>
      </c>
      <c r="C11" s="106" t="str">
        <f>RIGHT(VLOOKUP($B$5*10+2,'レーン配当'!$A:$N,7,0),3)</f>
        <v>017</v>
      </c>
      <c r="D11" s="107" t="str">
        <f>VLOOKUP($B$5*10+2,'レーン配当'!$A:$N,5,0)</f>
        <v>選手名82</v>
      </c>
      <c r="E11" s="107"/>
      <c r="F11" s="105"/>
      <c r="G11" s="108"/>
      <c r="H11" s="109"/>
      <c r="I11" s="108"/>
      <c r="J11" s="122">
        <f>VLOOKUP($B$5*10+2,'レーン配当'!$A:$N,9,0)*3</f>
        <v>0</v>
      </c>
      <c r="K11" s="108"/>
      <c r="L11" s="104"/>
      <c r="M11" s="107"/>
      <c r="N11" s="105"/>
      <c r="O11" s="108"/>
      <c r="P11" s="109"/>
      <c r="Q11" s="108"/>
      <c r="R11" s="122">
        <f aca="true" t="shared" si="1" ref="R11:R12">+J11</f>
        <v>0</v>
      </c>
      <c r="S11" s="108"/>
      <c r="T11" s="74"/>
    </row>
    <row r="12" spans="2:20" ht="40.05" customHeight="1">
      <c r="B12" s="110" t="str">
        <f>MID(VLOOKUP($B$5*10+3,'レーン配当'!$A:$N,7,0),6,2)</f>
        <v>01</v>
      </c>
      <c r="C12" s="111" t="str">
        <f>RIGHT(VLOOKUP($B$5*10+3,'レーン配当'!$A:$N,7,0),3)</f>
        <v>022</v>
      </c>
      <c r="D12" s="112" t="str">
        <f>VLOOKUP($B$5*10+3,'レーン配当'!$A:$N,5,0)</f>
        <v>選手名83</v>
      </c>
      <c r="E12" s="112"/>
      <c r="F12" s="110"/>
      <c r="G12" s="113"/>
      <c r="H12" s="114"/>
      <c r="I12" s="113"/>
      <c r="J12" s="123">
        <f>VLOOKUP($B$5*10+3,'レーン配当'!$A:$N,9,0)*3</f>
        <v>0</v>
      </c>
      <c r="K12" s="113"/>
      <c r="L12" s="104"/>
      <c r="M12" s="112"/>
      <c r="N12" s="110"/>
      <c r="O12" s="113"/>
      <c r="P12" s="114"/>
      <c r="Q12" s="113"/>
      <c r="R12" s="123">
        <f t="shared" si="1"/>
        <v>0</v>
      </c>
      <c r="S12" s="113"/>
      <c r="T12" s="74"/>
    </row>
    <row r="13" spans="2:20" ht="40.05" customHeight="1" thickBot="1">
      <c r="B13" s="115"/>
      <c r="C13" s="116"/>
      <c r="D13" s="14" t="s">
        <v>17</v>
      </c>
      <c r="E13" s="117"/>
      <c r="F13" s="115"/>
      <c r="G13" s="118"/>
      <c r="H13" s="119"/>
      <c r="I13" s="118"/>
      <c r="J13" s="124"/>
      <c r="K13" s="118"/>
      <c r="L13" s="104"/>
      <c r="M13" s="117"/>
      <c r="N13" s="115"/>
      <c r="O13" s="118"/>
      <c r="P13" s="119"/>
      <c r="Q13" s="118"/>
      <c r="R13" s="124"/>
      <c r="S13" s="118"/>
      <c r="T13" s="74"/>
    </row>
    <row r="14" spans="2:20" ht="40.05" customHeight="1" thickBot="1">
      <c r="B14" s="134" t="s">
        <v>18</v>
      </c>
      <c r="C14" s="135"/>
      <c r="D14" s="136"/>
      <c r="E14" s="63"/>
      <c r="F14" s="16"/>
      <c r="G14" s="64"/>
      <c r="H14" s="65"/>
      <c r="I14" s="66"/>
      <c r="J14" s="67"/>
      <c r="K14" s="17"/>
      <c r="L14" s="74"/>
      <c r="M14" s="63"/>
      <c r="N14" s="16"/>
      <c r="O14" s="64"/>
      <c r="P14" s="65"/>
      <c r="Q14" s="66"/>
      <c r="R14" s="67"/>
      <c r="S14" s="17"/>
      <c r="T14" s="74"/>
    </row>
    <row r="15" spans="2:20" ht="40.05" customHeight="1" thickBot="1" thickTop="1">
      <c r="B15" s="137" t="s">
        <v>19</v>
      </c>
      <c r="C15" s="138"/>
      <c r="D15" s="139"/>
      <c r="E15" s="68"/>
      <c r="F15" s="69"/>
      <c r="G15" s="70"/>
      <c r="H15" s="18"/>
      <c r="I15" s="71"/>
      <c r="J15" s="49"/>
      <c r="K15" s="72"/>
      <c r="L15" s="74"/>
      <c r="M15" s="68"/>
      <c r="N15" s="69"/>
      <c r="O15" s="70"/>
      <c r="P15" s="18"/>
      <c r="Q15" s="71"/>
      <c r="R15" s="49"/>
      <c r="S15" s="19"/>
      <c r="T15" s="74"/>
    </row>
    <row r="16" spans="2:20" ht="40.05" customHeight="1" thickBot="1" thickTop="1">
      <c r="B16" s="159" t="s">
        <v>20</v>
      </c>
      <c r="C16" s="160"/>
      <c r="D16" s="161"/>
      <c r="E16" s="20"/>
      <c r="F16" s="21"/>
      <c r="G16" s="22"/>
      <c r="H16" s="18"/>
      <c r="I16" s="23"/>
      <c r="J16" s="24"/>
      <c r="K16" s="49"/>
      <c r="L16" s="94" t="s">
        <v>21</v>
      </c>
      <c r="M16" s="20"/>
      <c r="N16" s="21"/>
      <c r="O16" s="22"/>
      <c r="P16" s="18"/>
      <c r="Q16" s="23"/>
      <c r="R16" s="24"/>
      <c r="S16" s="25"/>
      <c r="T16" s="94" t="s">
        <v>22</v>
      </c>
    </row>
    <row r="17" spans="10:20" ht="40.05" customHeight="1" thickBot="1">
      <c r="J17" s="26" t="s">
        <v>23</v>
      </c>
      <c r="K17" s="27"/>
      <c r="L17" s="74"/>
      <c r="R17" s="95" t="s">
        <v>24</v>
      </c>
      <c r="S17" s="29"/>
      <c r="T17" s="74"/>
    </row>
    <row r="18" spans="2:19" ht="40.05" customHeight="1" thickTop="1">
      <c r="B18" s="127"/>
      <c r="C18" s="30"/>
      <c r="D18" s="30"/>
      <c r="E18" s="127"/>
      <c r="F18" s="162"/>
      <c r="G18" s="162"/>
      <c r="H18" s="162"/>
      <c r="J18" s="92"/>
      <c r="K18" s="93"/>
      <c r="R18" s="26" t="s">
        <v>23</v>
      </c>
      <c r="S18" s="20"/>
    </row>
    <row r="19" spans="2:18" ht="10.2" customHeight="1">
      <c r="B19" s="127"/>
      <c r="C19" s="30"/>
      <c r="D19" s="30"/>
      <c r="E19" s="127"/>
      <c r="F19" s="126"/>
      <c r="G19" s="126"/>
      <c r="H19" s="126"/>
      <c r="J19" s="26"/>
      <c r="R19" s="26"/>
    </row>
    <row r="20" spans="2:15" ht="18" customHeight="1">
      <c r="B20" s="31" t="s">
        <v>25</v>
      </c>
      <c r="C20" s="32"/>
      <c r="D20" s="32"/>
      <c r="E20" s="33"/>
      <c r="F20" s="163" t="s">
        <v>3</v>
      </c>
      <c r="G20" s="164"/>
      <c r="H20" s="164"/>
      <c r="I20" s="164"/>
      <c r="J20" s="164"/>
      <c r="K20" s="164"/>
      <c r="L20" s="164"/>
      <c r="M20" s="164"/>
      <c r="N20" s="34"/>
      <c r="O20" s="34"/>
    </row>
    <row r="21" spans="2:19" ht="30" customHeight="1">
      <c r="B21" s="16"/>
      <c r="C21" s="35"/>
      <c r="D21" s="35"/>
      <c r="E21" s="36"/>
      <c r="F21" s="163"/>
      <c r="G21" s="164"/>
      <c r="H21" s="164"/>
      <c r="I21" s="164"/>
      <c r="J21" s="164"/>
      <c r="K21" s="164"/>
      <c r="L21" s="164"/>
      <c r="M21" s="164"/>
      <c r="N21" s="34"/>
      <c r="O21" s="34"/>
      <c r="S21" s="28" t="s">
        <v>26</v>
      </c>
    </row>
    <row r="22" spans="6:15" ht="15.75" customHeight="1">
      <c r="F22" s="34"/>
      <c r="G22" s="34"/>
      <c r="H22" s="34"/>
      <c r="I22" s="34"/>
      <c r="J22" s="34"/>
      <c r="K22" s="34"/>
      <c r="L22" s="34"/>
      <c r="M22" s="34"/>
      <c r="N22" s="34"/>
      <c r="O22" s="34"/>
    </row>
  </sheetData>
  <mergeCells count="18">
    <mergeCell ref="F18:H18"/>
    <mergeCell ref="F20:M21"/>
    <mergeCell ref="B7:D7"/>
    <mergeCell ref="G7:H7"/>
    <mergeCell ref="O7:P7"/>
    <mergeCell ref="B14:D14"/>
    <mergeCell ref="B15:D15"/>
    <mergeCell ref="B16:D16"/>
    <mergeCell ref="C2:R3"/>
    <mergeCell ref="B4:C4"/>
    <mergeCell ref="E4:F4"/>
    <mergeCell ref="G4:J4"/>
    <mergeCell ref="K4:P5"/>
    <mergeCell ref="Q4:S4"/>
    <mergeCell ref="B5:C5"/>
    <mergeCell ref="E5:F5"/>
    <mergeCell ref="G5:J5"/>
    <mergeCell ref="Q5:S5"/>
  </mergeCells>
  <printOptions horizontalCentered="1"/>
  <pageMargins left="0.2362204724409449" right="0.2362204724409449" top="0.8661417322834646" bottom="0.6299212598425197" header="0.31496062992125984" footer="0.15748031496062992"/>
  <pageSetup fitToHeight="1" fitToWidth="1" horizontalDpi="600" verticalDpi="600" orientation="landscape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CBDB6-E77E-480E-99E2-4BC2962CEEEE}">
  <sheetPr>
    <tabColor rgb="FFFFCCFF"/>
    <pageSetUpPr fitToPage="1"/>
  </sheetPr>
  <dimension ref="B2:T22"/>
  <sheetViews>
    <sheetView showGridLines="0" zoomScaleSheetLayoutView="100" workbookViewId="0" topLeftCell="A1">
      <selection activeCell="B5" sqref="B5:C5"/>
    </sheetView>
  </sheetViews>
  <sheetFormatPr defaultColWidth="9.00390625" defaultRowHeight="13.5"/>
  <cols>
    <col min="1" max="1" width="0.5" style="0" customWidth="1"/>
    <col min="2" max="3" width="7.50390625" style="0" customWidth="1"/>
    <col min="4" max="4" width="22.625" style="0" customWidth="1"/>
    <col min="5" max="8" width="8.50390625" style="0" customWidth="1"/>
    <col min="9" max="9" width="9.50390625" style="0" customWidth="1"/>
    <col min="10" max="10" width="8.50390625" style="0" customWidth="1"/>
    <col min="11" max="11" width="11.625" style="0" customWidth="1"/>
    <col min="12" max="12" width="2.75390625" style="0" customWidth="1"/>
    <col min="13" max="16" width="8.50390625" style="0" customWidth="1"/>
    <col min="17" max="17" width="9.50390625" style="0" customWidth="1"/>
    <col min="18" max="18" width="8.50390625" style="0" customWidth="1"/>
    <col min="19" max="19" width="11.625" style="0" customWidth="1"/>
    <col min="20" max="20" width="2.75390625" style="0" customWidth="1"/>
  </cols>
  <sheetData>
    <row r="1" ht="9.75" customHeight="1"/>
    <row r="2" spans="2:18" ht="30" customHeight="1">
      <c r="B2" s="1"/>
      <c r="C2" s="140" t="s">
        <v>56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spans="2:18" ht="30" customHeight="1">
      <c r="B3" s="1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2:19" ht="21" customHeight="1">
      <c r="B4" s="141" t="s">
        <v>0</v>
      </c>
      <c r="C4" s="142"/>
      <c r="D4" s="128" t="s">
        <v>1</v>
      </c>
      <c r="E4" s="143" t="s">
        <v>27</v>
      </c>
      <c r="F4" s="144"/>
      <c r="G4" s="153" t="s">
        <v>64</v>
      </c>
      <c r="H4" s="154"/>
      <c r="I4" s="154"/>
      <c r="J4" s="155"/>
      <c r="K4" s="151" t="s">
        <v>3</v>
      </c>
      <c r="L4" s="151"/>
      <c r="M4" s="151"/>
      <c r="N4" s="151"/>
      <c r="O4" s="151"/>
      <c r="P4" s="152"/>
      <c r="Q4" s="143" t="s">
        <v>4</v>
      </c>
      <c r="R4" s="145"/>
      <c r="S4" s="144"/>
    </row>
    <row r="5" spans="2:19" ht="30" customHeight="1">
      <c r="B5" s="146">
        <v>9</v>
      </c>
      <c r="C5" s="147" t="str">
        <f aca="true" t="shared" si="0" ref="C5">RIGHT(CELL("filename",$A$1),LEN(CELL("filename",$A$1))-FIND("]",CELL("filename",$A$1)))</f>
        <v>スコアシート（印刷） (9)</v>
      </c>
      <c r="D5" s="2" t="str">
        <f>LEFT(VLOOKUP($B$5,'レーン配当'!$B:$N,6,0),2)&amp;"-"&amp;MID(VLOOKUP($B$5,'レーン配当'!$B:$N,6,0),3,3)</f>
        <v>90-902</v>
      </c>
      <c r="E5" s="146" t="str">
        <f>VLOOKUP($B$5,'レーン配当'!$B:$N,2,0)&amp;"支部"</f>
        <v>支部名9支部</v>
      </c>
      <c r="F5" s="147"/>
      <c r="G5" s="156" t="str">
        <f>VLOOKUP($B$5,'レーン配当'!$B:$N,3,0)</f>
        <v>チーム名9</v>
      </c>
      <c r="H5" s="157"/>
      <c r="I5" s="157"/>
      <c r="J5" s="158"/>
      <c r="K5" s="151"/>
      <c r="L5" s="151"/>
      <c r="M5" s="151"/>
      <c r="N5" s="151"/>
      <c r="O5" s="151"/>
      <c r="P5" s="152"/>
      <c r="Q5" s="148" t="str">
        <f>+'レーン配当'!I1</f>
        <v>○○ボウル</v>
      </c>
      <c r="R5" s="149"/>
      <c r="S5" s="150"/>
    </row>
    <row r="6" ht="4.5" customHeight="1"/>
    <row r="7" spans="2:16" ht="30" customHeight="1">
      <c r="B7" s="165" t="str">
        <f>+'レーン配当'!M1</f>
        <v>2022年○月○日</v>
      </c>
      <c r="C7" s="165"/>
      <c r="D7" s="166"/>
      <c r="E7" s="3" t="s">
        <v>57</v>
      </c>
      <c r="F7" s="181" t="str">
        <f>VLOOKUP($B$5,'レーン配当'!$B:$N,9,0)&amp;"シフト"</f>
        <v>1シフト</v>
      </c>
      <c r="G7" s="182" t="str">
        <f>VLOOKUP($B$5,'レーン配当'!$B:$N,10,0)&amp;"レーン"</f>
        <v>30レーン</v>
      </c>
      <c r="H7" s="183"/>
      <c r="M7" s="3" t="s">
        <v>58</v>
      </c>
      <c r="N7" s="181" t="str">
        <f>+F7</f>
        <v>1シフト</v>
      </c>
      <c r="O7" s="182" t="str">
        <f>VLOOKUP($B$5,'レーン配当'!$B:$N,11,0)&amp;"レーン"</f>
        <v>16レーン</v>
      </c>
      <c r="P7" s="183"/>
    </row>
    <row r="8" ht="4.5" customHeight="1" thickBot="1"/>
    <row r="9" spans="2:20" ht="21" customHeight="1">
      <c r="B9" s="4" t="s">
        <v>7</v>
      </c>
      <c r="C9" s="5" t="s">
        <v>8</v>
      </c>
      <c r="D9" s="6" t="s">
        <v>9</v>
      </c>
      <c r="E9" s="6" t="s">
        <v>10</v>
      </c>
      <c r="F9" s="4" t="s">
        <v>11</v>
      </c>
      <c r="G9" s="7" t="s">
        <v>12</v>
      </c>
      <c r="H9" s="8" t="s">
        <v>13</v>
      </c>
      <c r="I9" s="7" t="s">
        <v>14</v>
      </c>
      <c r="J9" s="8" t="s">
        <v>15</v>
      </c>
      <c r="K9" s="9" t="s">
        <v>16</v>
      </c>
      <c r="L9" s="74"/>
      <c r="M9" s="6" t="s">
        <v>59</v>
      </c>
      <c r="N9" s="4" t="s">
        <v>60</v>
      </c>
      <c r="O9" s="7" t="s">
        <v>12</v>
      </c>
      <c r="P9" s="8" t="s">
        <v>61</v>
      </c>
      <c r="Q9" s="7" t="s">
        <v>14</v>
      </c>
      <c r="R9" s="8" t="s">
        <v>15</v>
      </c>
      <c r="S9" s="9" t="s">
        <v>16</v>
      </c>
      <c r="T9" s="74"/>
    </row>
    <row r="10" spans="2:20" ht="40.05" customHeight="1">
      <c r="B10" s="99" t="str">
        <f>MID(VLOOKUP($B$5*10+1,'レーン配当'!$A:$N,7,0),6,2)</f>
        <v>01</v>
      </c>
      <c r="C10" s="100" t="str">
        <f>RIGHT(VLOOKUP($B$5*10+1,'レーン配当'!$A:$N,7,0),3)</f>
        <v>018</v>
      </c>
      <c r="D10" s="101" t="str">
        <f>VLOOKUP($B$5*10+1,'レーン配当'!$A:$N,5,0)</f>
        <v>選手名91</v>
      </c>
      <c r="E10" s="101"/>
      <c r="F10" s="99"/>
      <c r="G10" s="102"/>
      <c r="H10" s="103"/>
      <c r="I10" s="102"/>
      <c r="J10" s="121">
        <f>VLOOKUP($B$5*10+1,'レーン配当'!$A:$N,9,0)*3</f>
        <v>0</v>
      </c>
      <c r="K10" s="102"/>
      <c r="L10" s="104"/>
      <c r="M10" s="101"/>
      <c r="N10" s="99"/>
      <c r="O10" s="102"/>
      <c r="P10" s="103"/>
      <c r="Q10" s="102"/>
      <c r="R10" s="121">
        <f>+J10</f>
        <v>0</v>
      </c>
      <c r="S10" s="102"/>
      <c r="T10" s="74"/>
    </row>
    <row r="11" spans="2:20" ht="40.05" customHeight="1">
      <c r="B11" s="105" t="str">
        <f>MID(VLOOKUP($B$5*10+2,'レーン配当'!$A:$N,7,0),6,2)</f>
        <v>01</v>
      </c>
      <c r="C11" s="106" t="str">
        <f>RIGHT(VLOOKUP($B$5*10+2,'レーン配当'!$A:$N,7,0),3)</f>
        <v>002</v>
      </c>
      <c r="D11" s="107" t="str">
        <f>VLOOKUP($B$5*10+2,'レーン配当'!$A:$N,5,0)</f>
        <v>選手名92</v>
      </c>
      <c r="E11" s="107"/>
      <c r="F11" s="105"/>
      <c r="G11" s="108"/>
      <c r="H11" s="109"/>
      <c r="I11" s="108"/>
      <c r="J11" s="122">
        <f>VLOOKUP($B$5*10+2,'レーン配当'!$A:$N,9,0)*3</f>
        <v>0</v>
      </c>
      <c r="K11" s="108"/>
      <c r="L11" s="104"/>
      <c r="M11" s="107"/>
      <c r="N11" s="105"/>
      <c r="O11" s="108"/>
      <c r="P11" s="109"/>
      <c r="Q11" s="108"/>
      <c r="R11" s="122">
        <f aca="true" t="shared" si="1" ref="R11:R12">+J11</f>
        <v>0</v>
      </c>
      <c r="S11" s="108"/>
      <c r="T11" s="74"/>
    </row>
    <row r="12" spans="2:20" ht="40.05" customHeight="1">
      <c r="B12" s="110" t="str">
        <f>MID(VLOOKUP($B$5*10+3,'レーン配当'!$A:$N,7,0),6,2)</f>
        <v>01</v>
      </c>
      <c r="C12" s="111" t="str">
        <f>RIGHT(VLOOKUP($B$5*10+3,'レーン配当'!$A:$N,7,0),3)</f>
        <v>014</v>
      </c>
      <c r="D12" s="112" t="str">
        <f>VLOOKUP($B$5*10+3,'レーン配当'!$A:$N,5,0)</f>
        <v>選手名93</v>
      </c>
      <c r="E12" s="112"/>
      <c r="F12" s="110"/>
      <c r="G12" s="113"/>
      <c r="H12" s="114"/>
      <c r="I12" s="113"/>
      <c r="J12" s="123">
        <f>VLOOKUP($B$5*10+3,'レーン配当'!$A:$N,9,0)*3</f>
        <v>0</v>
      </c>
      <c r="K12" s="113"/>
      <c r="L12" s="104"/>
      <c r="M12" s="112"/>
      <c r="N12" s="110"/>
      <c r="O12" s="113"/>
      <c r="P12" s="114"/>
      <c r="Q12" s="113"/>
      <c r="R12" s="123">
        <f t="shared" si="1"/>
        <v>0</v>
      </c>
      <c r="S12" s="113"/>
      <c r="T12" s="74"/>
    </row>
    <row r="13" spans="2:20" ht="40.05" customHeight="1" thickBot="1">
      <c r="B13" s="115"/>
      <c r="C13" s="116"/>
      <c r="D13" s="14" t="s">
        <v>17</v>
      </c>
      <c r="E13" s="117"/>
      <c r="F13" s="115"/>
      <c r="G13" s="118"/>
      <c r="H13" s="119"/>
      <c r="I13" s="118"/>
      <c r="J13" s="124"/>
      <c r="K13" s="118"/>
      <c r="L13" s="104"/>
      <c r="M13" s="117"/>
      <c r="N13" s="115"/>
      <c r="O13" s="118"/>
      <c r="P13" s="119"/>
      <c r="Q13" s="118"/>
      <c r="R13" s="124"/>
      <c r="S13" s="118"/>
      <c r="T13" s="74"/>
    </row>
    <row r="14" spans="2:20" ht="40.05" customHeight="1" thickBot="1">
      <c r="B14" s="134" t="s">
        <v>18</v>
      </c>
      <c r="C14" s="135"/>
      <c r="D14" s="136"/>
      <c r="E14" s="63"/>
      <c r="F14" s="16"/>
      <c r="G14" s="64"/>
      <c r="H14" s="65"/>
      <c r="I14" s="66"/>
      <c r="J14" s="67"/>
      <c r="K14" s="17"/>
      <c r="L14" s="74"/>
      <c r="M14" s="63"/>
      <c r="N14" s="16"/>
      <c r="O14" s="64"/>
      <c r="P14" s="65"/>
      <c r="Q14" s="66"/>
      <c r="R14" s="67"/>
      <c r="S14" s="17"/>
      <c r="T14" s="74"/>
    </row>
    <row r="15" spans="2:20" ht="40.05" customHeight="1" thickBot="1" thickTop="1">
      <c r="B15" s="137" t="s">
        <v>19</v>
      </c>
      <c r="C15" s="138"/>
      <c r="D15" s="139"/>
      <c r="E15" s="68"/>
      <c r="F15" s="69"/>
      <c r="G15" s="70"/>
      <c r="H15" s="18"/>
      <c r="I15" s="71"/>
      <c r="J15" s="49"/>
      <c r="K15" s="72"/>
      <c r="L15" s="74"/>
      <c r="M15" s="68"/>
      <c r="N15" s="69"/>
      <c r="O15" s="70"/>
      <c r="P15" s="18"/>
      <c r="Q15" s="71"/>
      <c r="R15" s="49"/>
      <c r="S15" s="19"/>
      <c r="T15" s="74"/>
    </row>
    <row r="16" spans="2:20" ht="40.05" customHeight="1" thickBot="1" thickTop="1">
      <c r="B16" s="159" t="s">
        <v>20</v>
      </c>
      <c r="C16" s="160"/>
      <c r="D16" s="161"/>
      <c r="E16" s="20"/>
      <c r="F16" s="21"/>
      <c r="G16" s="22"/>
      <c r="H16" s="18"/>
      <c r="I16" s="23"/>
      <c r="J16" s="24"/>
      <c r="K16" s="49"/>
      <c r="L16" s="94" t="s">
        <v>21</v>
      </c>
      <c r="M16" s="20"/>
      <c r="N16" s="21"/>
      <c r="O16" s="22"/>
      <c r="P16" s="18"/>
      <c r="Q16" s="23"/>
      <c r="R16" s="24"/>
      <c r="S16" s="25"/>
      <c r="T16" s="94" t="s">
        <v>22</v>
      </c>
    </row>
    <row r="17" spans="10:20" ht="40.05" customHeight="1" thickBot="1">
      <c r="J17" s="26" t="s">
        <v>23</v>
      </c>
      <c r="K17" s="27"/>
      <c r="L17" s="74"/>
      <c r="R17" s="95" t="s">
        <v>24</v>
      </c>
      <c r="S17" s="29"/>
      <c r="T17" s="74"/>
    </row>
    <row r="18" spans="2:19" ht="40.05" customHeight="1" thickTop="1">
      <c r="B18" s="127"/>
      <c r="C18" s="30"/>
      <c r="D18" s="30"/>
      <c r="E18" s="127"/>
      <c r="F18" s="162"/>
      <c r="G18" s="162"/>
      <c r="H18" s="162"/>
      <c r="J18" s="92"/>
      <c r="K18" s="93"/>
      <c r="R18" s="26" t="s">
        <v>23</v>
      </c>
      <c r="S18" s="20"/>
    </row>
    <row r="19" spans="2:18" ht="10.2" customHeight="1">
      <c r="B19" s="127"/>
      <c r="C19" s="30"/>
      <c r="D19" s="30"/>
      <c r="E19" s="127"/>
      <c r="F19" s="126"/>
      <c r="G19" s="126"/>
      <c r="H19" s="126"/>
      <c r="J19" s="26"/>
      <c r="R19" s="26"/>
    </row>
    <row r="20" spans="2:15" ht="18" customHeight="1">
      <c r="B20" s="31" t="s">
        <v>25</v>
      </c>
      <c r="C20" s="32"/>
      <c r="D20" s="32"/>
      <c r="E20" s="33"/>
      <c r="F20" s="163" t="s">
        <v>3</v>
      </c>
      <c r="G20" s="164"/>
      <c r="H20" s="164"/>
      <c r="I20" s="164"/>
      <c r="J20" s="164"/>
      <c r="K20" s="164"/>
      <c r="L20" s="164"/>
      <c r="M20" s="164"/>
      <c r="N20" s="34"/>
      <c r="O20" s="34"/>
    </row>
    <row r="21" spans="2:19" ht="30" customHeight="1">
      <c r="B21" s="16"/>
      <c r="C21" s="35"/>
      <c r="D21" s="35"/>
      <c r="E21" s="36"/>
      <c r="F21" s="163"/>
      <c r="G21" s="164"/>
      <c r="H21" s="164"/>
      <c r="I21" s="164"/>
      <c r="J21" s="164"/>
      <c r="K21" s="164"/>
      <c r="L21" s="164"/>
      <c r="M21" s="164"/>
      <c r="N21" s="34"/>
      <c r="O21" s="34"/>
      <c r="S21" s="28" t="s">
        <v>26</v>
      </c>
    </row>
    <row r="22" spans="6:15" ht="15.75" customHeight="1">
      <c r="F22" s="34"/>
      <c r="G22" s="34"/>
      <c r="H22" s="34"/>
      <c r="I22" s="34"/>
      <c r="J22" s="34"/>
      <c r="K22" s="34"/>
      <c r="L22" s="34"/>
      <c r="M22" s="34"/>
      <c r="N22" s="34"/>
      <c r="O22" s="34"/>
    </row>
  </sheetData>
  <mergeCells count="18">
    <mergeCell ref="F18:H18"/>
    <mergeCell ref="F20:M21"/>
    <mergeCell ref="B7:D7"/>
    <mergeCell ref="G7:H7"/>
    <mergeCell ref="O7:P7"/>
    <mergeCell ref="B14:D14"/>
    <mergeCell ref="B15:D15"/>
    <mergeCell ref="B16:D16"/>
    <mergeCell ref="C2:R3"/>
    <mergeCell ref="B4:C4"/>
    <mergeCell ref="E4:F4"/>
    <mergeCell ref="G4:J4"/>
    <mergeCell ref="K4:P5"/>
    <mergeCell ref="Q4:S4"/>
    <mergeCell ref="B5:C5"/>
    <mergeCell ref="E5:F5"/>
    <mergeCell ref="G5:J5"/>
    <mergeCell ref="Q5:S5"/>
  </mergeCells>
  <printOptions horizontalCentered="1"/>
  <pageMargins left="0.2362204724409449" right="0.2362204724409449" top="0.8661417322834646" bottom="0.6299212598425197" header="0.31496062992125984" footer="0.15748031496062992"/>
  <pageSetup fitToHeight="1" fitToWidth="1" horizontalDpi="600" verticalDpi="600" orientation="landscape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57490-17E1-4759-8E9E-0F1205E47ED4}">
  <sheetPr>
    <tabColor rgb="FFFFCCFF"/>
    <pageSetUpPr fitToPage="1"/>
  </sheetPr>
  <dimension ref="B2:T22"/>
  <sheetViews>
    <sheetView showGridLines="0" zoomScaleSheetLayoutView="100" workbookViewId="0" topLeftCell="A1">
      <selection activeCell="B5" sqref="B5:C5"/>
    </sheetView>
  </sheetViews>
  <sheetFormatPr defaultColWidth="9.00390625" defaultRowHeight="13.5"/>
  <cols>
    <col min="1" max="1" width="0.5" style="0" customWidth="1"/>
    <col min="2" max="3" width="7.50390625" style="0" customWidth="1"/>
    <col min="4" max="4" width="22.625" style="0" customWidth="1"/>
    <col min="5" max="8" width="8.50390625" style="0" customWidth="1"/>
    <col min="9" max="9" width="9.50390625" style="0" customWidth="1"/>
    <col min="10" max="10" width="8.50390625" style="0" customWidth="1"/>
    <col min="11" max="11" width="11.625" style="0" customWidth="1"/>
    <col min="12" max="12" width="2.75390625" style="0" customWidth="1"/>
    <col min="13" max="16" width="8.50390625" style="0" customWidth="1"/>
    <col min="17" max="17" width="9.50390625" style="0" customWidth="1"/>
    <col min="18" max="18" width="8.50390625" style="0" customWidth="1"/>
    <col min="19" max="19" width="11.625" style="0" customWidth="1"/>
    <col min="20" max="20" width="2.75390625" style="0" customWidth="1"/>
  </cols>
  <sheetData>
    <row r="1" ht="9.75" customHeight="1"/>
    <row r="2" spans="2:18" ht="30" customHeight="1">
      <c r="B2" s="1"/>
      <c r="C2" s="140" t="s">
        <v>56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spans="2:18" ht="30" customHeight="1">
      <c r="B3" s="1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2:19" ht="21" customHeight="1">
      <c r="B4" s="141" t="s">
        <v>0</v>
      </c>
      <c r="C4" s="142"/>
      <c r="D4" s="128" t="s">
        <v>1</v>
      </c>
      <c r="E4" s="143" t="s">
        <v>27</v>
      </c>
      <c r="F4" s="144"/>
      <c r="G4" s="153" t="s">
        <v>64</v>
      </c>
      <c r="H4" s="154"/>
      <c r="I4" s="154"/>
      <c r="J4" s="155"/>
      <c r="K4" s="151" t="s">
        <v>3</v>
      </c>
      <c r="L4" s="151"/>
      <c r="M4" s="151"/>
      <c r="N4" s="151"/>
      <c r="O4" s="151"/>
      <c r="P4" s="152"/>
      <c r="Q4" s="143" t="s">
        <v>4</v>
      </c>
      <c r="R4" s="145"/>
      <c r="S4" s="144"/>
    </row>
    <row r="5" spans="2:19" ht="30" customHeight="1">
      <c r="B5" s="146">
        <v>10</v>
      </c>
      <c r="C5" s="147" t="str">
        <f aca="true" t="shared" si="0" ref="C5">RIGHT(CELL("filename",$A$1),LEN(CELL("filename",$A$1))-FIND("]",CELL("filename",$A$1)))</f>
        <v>スコアシート（印刷） (10)</v>
      </c>
      <c r="D5" s="2" t="str">
        <f>LEFT(VLOOKUP($B$5,'レーン配当'!$B:$N,6,0),2)&amp;"-"&amp;MID(VLOOKUP($B$5,'レーン配当'!$B:$N,6,0),3,3)</f>
        <v>90-902</v>
      </c>
      <c r="E5" s="146" t="str">
        <f>VLOOKUP($B$5,'レーン配当'!$B:$N,2,0)&amp;"支部"</f>
        <v>支部名10支部</v>
      </c>
      <c r="F5" s="147"/>
      <c r="G5" s="156" t="str">
        <f>VLOOKUP($B$5,'レーン配当'!$B:$N,3,0)</f>
        <v>チーム名10</v>
      </c>
      <c r="H5" s="157"/>
      <c r="I5" s="157"/>
      <c r="J5" s="158"/>
      <c r="K5" s="151"/>
      <c r="L5" s="151"/>
      <c r="M5" s="151"/>
      <c r="N5" s="151"/>
      <c r="O5" s="151"/>
      <c r="P5" s="152"/>
      <c r="Q5" s="148" t="str">
        <f>+'レーン配当'!I1</f>
        <v>○○ボウル</v>
      </c>
      <c r="R5" s="149"/>
      <c r="S5" s="150"/>
    </row>
    <row r="6" ht="4.5" customHeight="1"/>
    <row r="7" spans="2:16" ht="30" customHeight="1">
      <c r="B7" s="165" t="str">
        <f>+'レーン配当'!M1</f>
        <v>2022年○月○日</v>
      </c>
      <c r="C7" s="165"/>
      <c r="D7" s="166"/>
      <c r="E7" s="3" t="s">
        <v>57</v>
      </c>
      <c r="F7" s="181" t="str">
        <f>VLOOKUP($B$5,'レーン配当'!$B:$N,9,0)&amp;"シフト"</f>
        <v>1シフト</v>
      </c>
      <c r="G7" s="182" t="str">
        <f>VLOOKUP($B$5,'レーン配当'!$B:$N,10,0)&amp;"レーン"</f>
        <v>38レーン</v>
      </c>
      <c r="H7" s="183"/>
      <c r="M7" s="3" t="s">
        <v>58</v>
      </c>
      <c r="N7" s="181" t="str">
        <f>+F7</f>
        <v>1シフト</v>
      </c>
      <c r="O7" s="182" t="str">
        <f>VLOOKUP($B$5,'レーン配当'!$B:$N,11,0)&amp;"レーン"</f>
        <v>24レーン</v>
      </c>
      <c r="P7" s="183"/>
    </row>
    <row r="8" ht="4.5" customHeight="1" thickBot="1"/>
    <row r="9" spans="2:20" ht="21" customHeight="1">
      <c r="B9" s="4" t="s">
        <v>7</v>
      </c>
      <c r="C9" s="5" t="s">
        <v>8</v>
      </c>
      <c r="D9" s="6" t="s">
        <v>9</v>
      </c>
      <c r="E9" s="6" t="s">
        <v>10</v>
      </c>
      <c r="F9" s="4" t="s">
        <v>11</v>
      </c>
      <c r="G9" s="7" t="s">
        <v>12</v>
      </c>
      <c r="H9" s="8" t="s">
        <v>13</v>
      </c>
      <c r="I9" s="7" t="s">
        <v>14</v>
      </c>
      <c r="J9" s="8" t="s">
        <v>15</v>
      </c>
      <c r="K9" s="9" t="s">
        <v>16</v>
      </c>
      <c r="L9" s="74"/>
      <c r="M9" s="6" t="s">
        <v>59</v>
      </c>
      <c r="N9" s="4" t="s">
        <v>60</v>
      </c>
      <c r="O9" s="7" t="s">
        <v>12</v>
      </c>
      <c r="P9" s="8" t="s">
        <v>61</v>
      </c>
      <c r="Q9" s="7" t="s">
        <v>14</v>
      </c>
      <c r="R9" s="8" t="s">
        <v>15</v>
      </c>
      <c r="S9" s="9" t="s">
        <v>16</v>
      </c>
      <c r="T9" s="74"/>
    </row>
    <row r="10" spans="2:20" ht="40.05" customHeight="1">
      <c r="B10" s="99" t="str">
        <f>MID(VLOOKUP($B$5*10+1,'レーン配当'!$A:$N,7,0),6,2)</f>
        <v>01</v>
      </c>
      <c r="C10" s="100" t="str">
        <f>RIGHT(VLOOKUP($B$5*10+1,'レーン配当'!$A:$N,7,0),3)</f>
        <v>015</v>
      </c>
      <c r="D10" s="101" t="str">
        <f>VLOOKUP($B$5*10+1,'レーン配当'!$A:$N,5,0)</f>
        <v>選手名101</v>
      </c>
      <c r="E10" s="101"/>
      <c r="F10" s="99"/>
      <c r="G10" s="102"/>
      <c r="H10" s="103"/>
      <c r="I10" s="102"/>
      <c r="J10" s="121">
        <f>VLOOKUP($B$5*10+1,'レーン配当'!$A:$N,9,0)*3</f>
        <v>30</v>
      </c>
      <c r="K10" s="102"/>
      <c r="L10" s="104"/>
      <c r="M10" s="101"/>
      <c r="N10" s="99"/>
      <c r="O10" s="102"/>
      <c r="P10" s="103"/>
      <c r="Q10" s="102"/>
      <c r="R10" s="121">
        <f>+J10</f>
        <v>30</v>
      </c>
      <c r="S10" s="102"/>
      <c r="T10" s="74"/>
    </row>
    <row r="11" spans="2:20" ht="40.05" customHeight="1">
      <c r="B11" s="105" t="str">
        <f>MID(VLOOKUP($B$5*10+2,'レーン配当'!$A:$N,7,0),6,2)</f>
        <v>01</v>
      </c>
      <c r="C11" s="106" t="str">
        <f>RIGHT(VLOOKUP($B$5*10+2,'レーン配当'!$A:$N,7,0),3)</f>
        <v>004</v>
      </c>
      <c r="D11" s="107" t="str">
        <f>VLOOKUP($B$5*10+2,'レーン配当'!$A:$N,5,0)</f>
        <v>選手名102</v>
      </c>
      <c r="E11" s="107"/>
      <c r="F11" s="105"/>
      <c r="G11" s="108"/>
      <c r="H11" s="109"/>
      <c r="I11" s="108"/>
      <c r="J11" s="122">
        <f>VLOOKUP($B$5*10+2,'レーン配当'!$A:$N,9,0)*3</f>
        <v>15</v>
      </c>
      <c r="K11" s="108"/>
      <c r="L11" s="104"/>
      <c r="M11" s="107"/>
      <c r="N11" s="105"/>
      <c r="O11" s="108"/>
      <c r="P11" s="109"/>
      <c r="Q11" s="108"/>
      <c r="R11" s="122">
        <f aca="true" t="shared" si="1" ref="R11:R12">+J11</f>
        <v>15</v>
      </c>
      <c r="S11" s="108"/>
      <c r="T11" s="74"/>
    </row>
    <row r="12" spans="2:20" ht="40.05" customHeight="1">
      <c r="B12" s="110" t="str">
        <f>MID(VLOOKUP($B$5*10+3,'レーン配当'!$A:$N,7,0),6,2)</f>
        <v>01</v>
      </c>
      <c r="C12" s="111" t="str">
        <f>RIGHT(VLOOKUP($B$5*10+3,'レーン配当'!$A:$N,7,0),3)</f>
        <v>009</v>
      </c>
      <c r="D12" s="112" t="str">
        <f>VLOOKUP($B$5*10+3,'レーン配当'!$A:$N,5,0)</f>
        <v>選手名103</v>
      </c>
      <c r="E12" s="112"/>
      <c r="F12" s="110"/>
      <c r="G12" s="113"/>
      <c r="H12" s="114"/>
      <c r="I12" s="113"/>
      <c r="J12" s="123">
        <f>VLOOKUP($B$5*10+3,'レーン配当'!$A:$N,9,0)*3</f>
        <v>30</v>
      </c>
      <c r="K12" s="113"/>
      <c r="L12" s="104"/>
      <c r="M12" s="112"/>
      <c r="N12" s="110"/>
      <c r="O12" s="113"/>
      <c r="P12" s="114"/>
      <c r="Q12" s="113"/>
      <c r="R12" s="123">
        <f t="shared" si="1"/>
        <v>30</v>
      </c>
      <c r="S12" s="113"/>
      <c r="T12" s="74"/>
    </row>
    <row r="13" spans="2:20" ht="40.05" customHeight="1" thickBot="1">
      <c r="B13" s="115"/>
      <c r="C13" s="116"/>
      <c r="D13" s="14" t="s">
        <v>17</v>
      </c>
      <c r="E13" s="117"/>
      <c r="F13" s="115"/>
      <c r="G13" s="118"/>
      <c r="H13" s="119"/>
      <c r="I13" s="118"/>
      <c r="J13" s="124"/>
      <c r="K13" s="118"/>
      <c r="L13" s="104"/>
      <c r="M13" s="117"/>
      <c r="N13" s="115"/>
      <c r="O13" s="118"/>
      <c r="P13" s="119"/>
      <c r="Q13" s="118"/>
      <c r="R13" s="124"/>
      <c r="S13" s="118"/>
      <c r="T13" s="74"/>
    </row>
    <row r="14" spans="2:20" ht="40.05" customHeight="1" thickBot="1">
      <c r="B14" s="134" t="s">
        <v>18</v>
      </c>
      <c r="C14" s="135"/>
      <c r="D14" s="136"/>
      <c r="E14" s="63"/>
      <c r="F14" s="16"/>
      <c r="G14" s="64"/>
      <c r="H14" s="65"/>
      <c r="I14" s="66"/>
      <c r="J14" s="67"/>
      <c r="K14" s="17"/>
      <c r="L14" s="74"/>
      <c r="M14" s="63"/>
      <c r="N14" s="16"/>
      <c r="O14" s="64"/>
      <c r="P14" s="65"/>
      <c r="Q14" s="66"/>
      <c r="R14" s="67"/>
      <c r="S14" s="17"/>
      <c r="T14" s="74"/>
    </row>
    <row r="15" spans="2:20" ht="40.05" customHeight="1" thickBot="1" thickTop="1">
      <c r="B15" s="137" t="s">
        <v>19</v>
      </c>
      <c r="C15" s="138"/>
      <c r="D15" s="139"/>
      <c r="E15" s="68"/>
      <c r="F15" s="69"/>
      <c r="G15" s="70"/>
      <c r="H15" s="18"/>
      <c r="I15" s="71"/>
      <c r="J15" s="49"/>
      <c r="K15" s="72"/>
      <c r="L15" s="74"/>
      <c r="M15" s="68"/>
      <c r="N15" s="69"/>
      <c r="O15" s="70"/>
      <c r="P15" s="18"/>
      <c r="Q15" s="71"/>
      <c r="R15" s="49"/>
      <c r="S15" s="19"/>
      <c r="T15" s="74"/>
    </row>
    <row r="16" spans="2:20" ht="40.05" customHeight="1" thickBot="1" thickTop="1">
      <c r="B16" s="159" t="s">
        <v>20</v>
      </c>
      <c r="C16" s="160"/>
      <c r="D16" s="161"/>
      <c r="E16" s="20"/>
      <c r="F16" s="21"/>
      <c r="G16" s="22"/>
      <c r="H16" s="18"/>
      <c r="I16" s="23"/>
      <c r="J16" s="24"/>
      <c r="K16" s="49"/>
      <c r="L16" s="94" t="s">
        <v>21</v>
      </c>
      <c r="M16" s="20"/>
      <c r="N16" s="21"/>
      <c r="O16" s="22"/>
      <c r="P16" s="18"/>
      <c r="Q16" s="23"/>
      <c r="R16" s="24"/>
      <c r="S16" s="25"/>
      <c r="T16" s="94" t="s">
        <v>22</v>
      </c>
    </row>
    <row r="17" spans="10:20" ht="40.05" customHeight="1" thickBot="1">
      <c r="J17" s="26" t="s">
        <v>23</v>
      </c>
      <c r="K17" s="27"/>
      <c r="L17" s="74"/>
      <c r="R17" s="95" t="s">
        <v>24</v>
      </c>
      <c r="S17" s="29"/>
      <c r="T17" s="74"/>
    </row>
    <row r="18" spans="2:19" ht="40.05" customHeight="1" thickTop="1">
      <c r="B18" s="127"/>
      <c r="C18" s="30"/>
      <c r="D18" s="30"/>
      <c r="E18" s="127"/>
      <c r="F18" s="162"/>
      <c r="G18" s="162"/>
      <c r="H18" s="162"/>
      <c r="J18" s="92"/>
      <c r="K18" s="93"/>
      <c r="R18" s="26" t="s">
        <v>23</v>
      </c>
      <c r="S18" s="20"/>
    </row>
    <row r="19" spans="2:18" ht="10.2" customHeight="1">
      <c r="B19" s="127"/>
      <c r="C19" s="30"/>
      <c r="D19" s="30"/>
      <c r="E19" s="127"/>
      <c r="F19" s="126"/>
      <c r="G19" s="126"/>
      <c r="H19" s="126"/>
      <c r="J19" s="26"/>
      <c r="R19" s="26"/>
    </row>
    <row r="20" spans="2:15" ht="18" customHeight="1">
      <c r="B20" s="31" t="s">
        <v>25</v>
      </c>
      <c r="C20" s="32"/>
      <c r="D20" s="32"/>
      <c r="E20" s="33"/>
      <c r="F20" s="163" t="s">
        <v>3</v>
      </c>
      <c r="G20" s="164"/>
      <c r="H20" s="164"/>
      <c r="I20" s="164"/>
      <c r="J20" s="164"/>
      <c r="K20" s="164"/>
      <c r="L20" s="164"/>
      <c r="M20" s="164"/>
      <c r="N20" s="34"/>
      <c r="O20" s="34"/>
    </row>
    <row r="21" spans="2:19" ht="30" customHeight="1">
      <c r="B21" s="16"/>
      <c r="C21" s="35"/>
      <c r="D21" s="35"/>
      <c r="E21" s="36"/>
      <c r="F21" s="163"/>
      <c r="G21" s="164"/>
      <c r="H21" s="164"/>
      <c r="I21" s="164"/>
      <c r="J21" s="164"/>
      <c r="K21" s="164"/>
      <c r="L21" s="164"/>
      <c r="M21" s="164"/>
      <c r="N21" s="34"/>
      <c r="O21" s="34"/>
      <c r="S21" s="28" t="s">
        <v>26</v>
      </c>
    </row>
    <row r="22" spans="6:15" ht="15.75" customHeight="1">
      <c r="F22" s="34"/>
      <c r="G22" s="34"/>
      <c r="H22" s="34"/>
      <c r="I22" s="34"/>
      <c r="J22" s="34"/>
      <c r="K22" s="34"/>
      <c r="L22" s="34"/>
      <c r="M22" s="34"/>
      <c r="N22" s="34"/>
      <c r="O22" s="34"/>
    </row>
  </sheetData>
  <mergeCells count="18">
    <mergeCell ref="F18:H18"/>
    <mergeCell ref="F20:M21"/>
    <mergeCell ref="B7:D7"/>
    <mergeCell ref="G7:H7"/>
    <mergeCell ref="O7:P7"/>
    <mergeCell ref="B14:D14"/>
    <mergeCell ref="B15:D15"/>
    <mergeCell ref="B16:D16"/>
    <mergeCell ref="C2:R3"/>
    <mergeCell ref="B4:C4"/>
    <mergeCell ref="E4:F4"/>
    <mergeCell ref="G4:J4"/>
    <mergeCell ref="K4:P5"/>
    <mergeCell ref="Q4:S4"/>
    <mergeCell ref="B5:C5"/>
    <mergeCell ref="E5:F5"/>
    <mergeCell ref="G5:J5"/>
    <mergeCell ref="Q5:S5"/>
  </mergeCells>
  <printOptions horizontalCentered="1"/>
  <pageMargins left="0.2362204724409449" right="0.2362204724409449" top="0.8661417322834646" bottom="0.6299212598425197" header="0.31496062992125984" footer="0.15748031496062992"/>
  <pageSetup fitToHeight="1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A557A-B38A-474C-A067-E4A7AD29F6B2}">
  <sheetPr>
    <tabColor theme="4"/>
    <pageSetUpPr fitToPage="1"/>
  </sheetPr>
  <dimension ref="B2:T22"/>
  <sheetViews>
    <sheetView showGridLines="0" zoomScaleSheetLayoutView="100" workbookViewId="0" topLeftCell="A1">
      <selection activeCell="Q5" sqref="Q5:S5"/>
    </sheetView>
  </sheetViews>
  <sheetFormatPr defaultColWidth="9.00390625" defaultRowHeight="13.5"/>
  <cols>
    <col min="1" max="1" width="0.5" style="0" customWidth="1"/>
    <col min="2" max="3" width="7.50390625" style="0" customWidth="1"/>
    <col min="4" max="4" width="22.625" style="0" customWidth="1"/>
    <col min="5" max="8" width="8.50390625" style="0" customWidth="1"/>
    <col min="9" max="9" width="9.50390625" style="0" customWidth="1"/>
    <col min="10" max="10" width="8.50390625" style="0" customWidth="1"/>
    <col min="11" max="11" width="11.625" style="0" customWidth="1"/>
    <col min="12" max="12" width="2.75390625" style="0" customWidth="1"/>
    <col min="13" max="16" width="8.50390625" style="0" customWidth="1"/>
    <col min="17" max="17" width="9.50390625" style="0" customWidth="1"/>
    <col min="18" max="18" width="8.50390625" style="0" customWidth="1"/>
    <col min="19" max="19" width="11.625" style="0" customWidth="1"/>
    <col min="20" max="20" width="2.75390625" style="0" customWidth="1"/>
  </cols>
  <sheetData>
    <row r="1" ht="9.75" customHeight="1"/>
    <row r="2" spans="2:18" ht="30" customHeight="1">
      <c r="B2" s="1"/>
      <c r="C2" s="140" t="s">
        <v>56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spans="2:18" ht="30" customHeight="1">
      <c r="B3" s="1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2:19" ht="21" customHeight="1">
      <c r="B4" s="141" t="s">
        <v>0</v>
      </c>
      <c r="C4" s="142"/>
      <c r="D4" s="48" t="s">
        <v>1</v>
      </c>
      <c r="E4" s="143" t="s">
        <v>27</v>
      </c>
      <c r="F4" s="144"/>
      <c r="G4" s="153" t="s">
        <v>64</v>
      </c>
      <c r="H4" s="154"/>
      <c r="I4" s="154"/>
      <c r="J4" s="155"/>
      <c r="K4" s="151" t="s">
        <v>3</v>
      </c>
      <c r="L4" s="151"/>
      <c r="M4" s="151"/>
      <c r="N4" s="151"/>
      <c r="O4" s="151"/>
      <c r="P4" s="152"/>
      <c r="Q4" s="143" t="s">
        <v>4</v>
      </c>
      <c r="R4" s="145"/>
      <c r="S4" s="144"/>
    </row>
    <row r="5" spans="2:19" ht="30" customHeight="1">
      <c r="B5" s="146"/>
      <c r="C5" s="147"/>
      <c r="D5" s="2" t="s">
        <v>38</v>
      </c>
      <c r="E5" s="50"/>
      <c r="F5" s="51"/>
      <c r="G5" s="156"/>
      <c r="H5" s="157"/>
      <c r="I5" s="157"/>
      <c r="J5" s="158"/>
      <c r="K5" s="151"/>
      <c r="L5" s="151"/>
      <c r="M5" s="151"/>
      <c r="N5" s="151"/>
      <c r="O5" s="151"/>
      <c r="P5" s="152"/>
      <c r="Q5" s="148"/>
      <c r="R5" s="149"/>
      <c r="S5" s="150"/>
    </row>
    <row r="6" ht="4.5" customHeight="1"/>
    <row r="7" spans="2:16" ht="30" customHeight="1">
      <c r="B7" s="165" t="s">
        <v>62</v>
      </c>
      <c r="C7" s="165"/>
      <c r="D7" s="166"/>
      <c r="E7" s="3" t="s">
        <v>57</v>
      </c>
      <c r="F7" s="73" t="s">
        <v>5</v>
      </c>
      <c r="G7" s="132" t="s">
        <v>6</v>
      </c>
      <c r="H7" s="133"/>
      <c r="M7" s="3" t="s">
        <v>58</v>
      </c>
      <c r="N7" s="73" t="s">
        <v>5</v>
      </c>
      <c r="O7" s="132" t="s">
        <v>6</v>
      </c>
      <c r="P7" s="133"/>
    </row>
    <row r="8" ht="4.5" customHeight="1" thickBot="1"/>
    <row r="9" spans="2:20" ht="21" customHeight="1">
      <c r="B9" s="4" t="s">
        <v>7</v>
      </c>
      <c r="C9" s="5" t="s">
        <v>8</v>
      </c>
      <c r="D9" s="6" t="s">
        <v>9</v>
      </c>
      <c r="E9" s="6" t="s">
        <v>10</v>
      </c>
      <c r="F9" s="4" t="s">
        <v>11</v>
      </c>
      <c r="G9" s="7" t="s">
        <v>12</v>
      </c>
      <c r="H9" s="8" t="s">
        <v>13</v>
      </c>
      <c r="I9" s="7" t="s">
        <v>14</v>
      </c>
      <c r="J9" s="8" t="s">
        <v>15</v>
      </c>
      <c r="K9" s="9" t="s">
        <v>16</v>
      </c>
      <c r="L9" s="74"/>
      <c r="M9" s="6" t="s">
        <v>59</v>
      </c>
      <c r="N9" s="4" t="s">
        <v>60</v>
      </c>
      <c r="O9" s="7" t="s">
        <v>12</v>
      </c>
      <c r="P9" s="8" t="s">
        <v>61</v>
      </c>
      <c r="Q9" s="7" t="s">
        <v>14</v>
      </c>
      <c r="R9" s="8" t="s">
        <v>15</v>
      </c>
      <c r="S9" s="9" t="s">
        <v>16</v>
      </c>
      <c r="T9" s="74"/>
    </row>
    <row r="10" spans="2:20" ht="40.05" customHeight="1">
      <c r="B10" s="52"/>
      <c r="C10" s="53"/>
      <c r="D10" s="54"/>
      <c r="E10" s="54"/>
      <c r="F10" s="55"/>
      <c r="G10" s="10"/>
      <c r="H10" s="56"/>
      <c r="I10" s="10"/>
      <c r="J10" s="56"/>
      <c r="K10" s="10"/>
      <c r="L10" s="74"/>
      <c r="M10" s="54"/>
      <c r="N10" s="55"/>
      <c r="O10" s="10"/>
      <c r="P10" s="56"/>
      <c r="Q10" s="10"/>
      <c r="R10" s="56"/>
      <c r="S10" s="10"/>
      <c r="T10" s="74"/>
    </row>
    <row r="11" spans="2:20" ht="40.05" customHeight="1">
      <c r="B11" s="86"/>
      <c r="C11" s="87"/>
      <c r="D11" s="88"/>
      <c r="E11" s="88"/>
      <c r="F11" s="89"/>
      <c r="G11" s="90"/>
      <c r="H11" s="91"/>
      <c r="I11" s="90"/>
      <c r="J11" s="91"/>
      <c r="K11" s="90"/>
      <c r="L11" s="74"/>
      <c r="M11" s="88"/>
      <c r="N11" s="89"/>
      <c r="O11" s="90"/>
      <c r="P11" s="91"/>
      <c r="Q11" s="90"/>
      <c r="R11" s="91"/>
      <c r="S11" s="90"/>
      <c r="T11" s="74"/>
    </row>
    <row r="12" spans="2:20" ht="40.05" customHeight="1">
      <c r="B12" s="57"/>
      <c r="C12" s="58"/>
      <c r="D12" s="59"/>
      <c r="E12" s="59"/>
      <c r="F12" s="57"/>
      <c r="G12" s="11"/>
      <c r="H12" s="60"/>
      <c r="I12" s="11"/>
      <c r="J12" s="60"/>
      <c r="K12" s="11"/>
      <c r="L12" s="74"/>
      <c r="M12" s="59"/>
      <c r="N12" s="57"/>
      <c r="O12" s="11"/>
      <c r="P12" s="60"/>
      <c r="Q12" s="11"/>
      <c r="R12" s="60"/>
      <c r="S12" s="11"/>
      <c r="T12" s="74"/>
    </row>
    <row r="13" spans="2:20" ht="40.05" customHeight="1" thickBot="1">
      <c r="B13" s="12"/>
      <c r="C13" s="13"/>
      <c r="D13" s="14" t="s">
        <v>17</v>
      </c>
      <c r="E13" s="61"/>
      <c r="F13" s="12"/>
      <c r="G13" s="15"/>
      <c r="H13" s="62"/>
      <c r="I13" s="15"/>
      <c r="J13" s="62"/>
      <c r="K13" s="15"/>
      <c r="L13" s="74"/>
      <c r="M13" s="61"/>
      <c r="N13" s="12"/>
      <c r="O13" s="15"/>
      <c r="P13" s="62"/>
      <c r="Q13" s="15"/>
      <c r="R13" s="62"/>
      <c r="S13" s="15"/>
      <c r="T13" s="74"/>
    </row>
    <row r="14" spans="2:20" ht="40.05" customHeight="1" thickBot="1">
      <c r="B14" s="134" t="s">
        <v>18</v>
      </c>
      <c r="C14" s="135"/>
      <c r="D14" s="136"/>
      <c r="E14" s="63"/>
      <c r="F14" s="16"/>
      <c r="G14" s="64"/>
      <c r="H14" s="65"/>
      <c r="I14" s="66"/>
      <c r="J14" s="67"/>
      <c r="K14" s="17"/>
      <c r="L14" s="74"/>
      <c r="M14" s="63"/>
      <c r="N14" s="16"/>
      <c r="O14" s="64"/>
      <c r="P14" s="65"/>
      <c r="Q14" s="66"/>
      <c r="R14" s="67"/>
      <c r="S14" s="17"/>
      <c r="T14" s="74"/>
    </row>
    <row r="15" spans="2:20" ht="40.05" customHeight="1" thickBot="1" thickTop="1">
      <c r="B15" s="137" t="s">
        <v>19</v>
      </c>
      <c r="C15" s="138"/>
      <c r="D15" s="139"/>
      <c r="E15" s="68"/>
      <c r="F15" s="69"/>
      <c r="G15" s="70"/>
      <c r="H15" s="18"/>
      <c r="I15" s="71"/>
      <c r="J15" s="49"/>
      <c r="K15" s="72"/>
      <c r="L15" s="74"/>
      <c r="M15" s="68"/>
      <c r="N15" s="69"/>
      <c r="O15" s="70"/>
      <c r="P15" s="18"/>
      <c r="Q15" s="71"/>
      <c r="R15" s="49"/>
      <c r="S15" s="19"/>
      <c r="T15" s="74"/>
    </row>
    <row r="16" spans="2:20" ht="40.05" customHeight="1" thickBot="1" thickTop="1">
      <c r="B16" s="159" t="s">
        <v>20</v>
      </c>
      <c r="C16" s="160"/>
      <c r="D16" s="161"/>
      <c r="E16" s="20"/>
      <c r="F16" s="21"/>
      <c r="G16" s="22"/>
      <c r="H16" s="18"/>
      <c r="I16" s="23"/>
      <c r="J16" s="24"/>
      <c r="K16" s="49"/>
      <c r="L16" s="94" t="s">
        <v>21</v>
      </c>
      <c r="M16" s="20"/>
      <c r="N16" s="21"/>
      <c r="O16" s="22"/>
      <c r="P16" s="18"/>
      <c r="Q16" s="23"/>
      <c r="R16" s="24"/>
      <c r="S16" s="25"/>
      <c r="T16" s="94" t="s">
        <v>22</v>
      </c>
    </row>
    <row r="17" spans="10:20" ht="40.05" customHeight="1" thickBot="1">
      <c r="J17" s="26" t="s">
        <v>23</v>
      </c>
      <c r="K17" s="27"/>
      <c r="L17" s="74"/>
      <c r="R17" s="95" t="s">
        <v>24</v>
      </c>
      <c r="S17" s="29"/>
      <c r="T17" s="74"/>
    </row>
    <row r="18" spans="2:19" ht="40.05" customHeight="1" thickTop="1">
      <c r="B18" s="47"/>
      <c r="C18" s="30"/>
      <c r="D18" s="30"/>
      <c r="E18" s="47"/>
      <c r="F18" s="162"/>
      <c r="G18" s="162"/>
      <c r="H18" s="162"/>
      <c r="J18" s="92"/>
      <c r="K18" s="93"/>
      <c r="R18" s="26" t="s">
        <v>23</v>
      </c>
      <c r="S18" s="20"/>
    </row>
    <row r="19" spans="2:18" ht="10.2" customHeight="1">
      <c r="B19" s="47"/>
      <c r="C19" s="30"/>
      <c r="D19" s="30"/>
      <c r="E19" s="47"/>
      <c r="F19" s="46"/>
      <c r="G19" s="46"/>
      <c r="H19" s="46"/>
      <c r="J19" s="26"/>
      <c r="R19" s="26"/>
    </row>
    <row r="20" spans="2:15" ht="18" customHeight="1">
      <c r="B20" s="31" t="s">
        <v>25</v>
      </c>
      <c r="C20" s="32"/>
      <c r="D20" s="32"/>
      <c r="E20" s="33"/>
      <c r="F20" s="163" t="s">
        <v>3</v>
      </c>
      <c r="G20" s="164"/>
      <c r="H20" s="164"/>
      <c r="I20" s="164"/>
      <c r="J20" s="164"/>
      <c r="K20" s="164"/>
      <c r="L20" s="164"/>
      <c r="M20" s="164"/>
      <c r="N20" s="34"/>
      <c r="O20" s="34"/>
    </row>
    <row r="21" spans="2:19" ht="30" customHeight="1">
      <c r="B21" s="16"/>
      <c r="C21" s="35"/>
      <c r="D21" s="35"/>
      <c r="E21" s="36"/>
      <c r="F21" s="163"/>
      <c r="G21" s="164"/>
      <c r="H21" s="164"/>
      <c r="I21" s="164"/>
      <c r="J21" s="164"/>
      <c r="K21" s="164"/>
      <c r="L21" s="164"/>
      <c r="M21" s="164"/>
      <c r="N21" s="34"/>
      <c r="O21" s="34"/>
      <c r="S21" s="28" t="s">
        <v>26</v>
      </c>
    </row>
    <row r="22" spans="6:15" ht="15.75" customHeight="1">
      <c r="F22" s="34"/>
      <c r="G22" s="34"/>
      <c r="H22" s="34"/>
      <c r="I22" s="34"/>
      <c r="J22" s="34"/>
      <c r="K22" s="34"/>
      <c r="L22" s="34"/>
      <c r="M22" s="34"/>
      <c r="N22" s="34"/>
      <c r="O22" s="34"/>
    </row>
  </sheetData>
  <mergeCells count="17">
    <mergeCell ref="B16:D16"/>
    <mergeCell ref="F18:H18"/>
    <mergeCell ref="F20:M21"/>
    <mergeCell ref="B7:D7"/>
    <mergeCell ref="G7:H7"/>
    <mergeCell ref="O7:P7"/>
    <mergeCell ref="B14:D14"/>
    <mergeCell ref="B15:D15"/>
    <mergeCell ref="C2:R3"/>
    <mergeCell ref="B4:C4"/>
    <mergeCell ref="E4:F4"/>
    <mergeCell ref="Q4:S4"/>
    <mergeCell ref="B5:C5"/>
    <mergeCell ref="Q5:S5"/>
    <mergeCell ref="K4:P5"/>
    <mergeCell ref="G4:J4"/>
    <mergeCell ref="G5:J5"/>
  </mergeCells>
  <printOptions horizontalCentered="1"/>
  <pageMargins left="0.2362204724409449" right="0.2362204724409449" top="0.8661417322834646" bottom="0.6299212598425197" header="0.31496062992125984" footer="0.15748031496062992"/>
  <pageSetup fitToHeight="1" fitToWidth="1"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BB6E0-D97A-40B5-92C8-9F8CA7035048}">
  <dimension ref="A3:D5"/>
  <sheetViews>
    <sheetView workbookViewId="0" topLeftCell="A3">
      <selection activeCell="B24" sqref="B24"/>
    </sheetView>
  </sheetViews>
  <sheetFormatPr defaultColWidth="9.00390625" defaultRowHeight="13.5"/>
  <cols>
    <col min="1" max="1" width="26.75390625" style="0" customWidth="1"/>
    <col min="2" max="2" width="29.50390625" style="0" customWidth="1"/>
    <col min="3" max="3" width="28.375" style="0" customWidth="1"/>
    <col min="4" max="4" width="19.00390625" style="0" customWidth="1"/>
  </cols>
  <sheetData>
    <row r="3" spans="1:4" ht="13.5">
      <c r="A3" t="s">
        <v>45</v>
      </c>
      <c r="B3" t="s">
        <v>39</v>
      </c>
      <c r="C3" s="75">
        <v>44723</v>
      </c>
      <c r="D3" t="s">
        <v>43</v>
      </c>
    </row>
    <row r="4" spans="1:4" ht="13.5">
      <c r="A4" t="s">
        <v>46</v>
      </c>
      <c r="B4" t="s">
        <v>42</v>
      </c>
      <c r="C4" s="75">
        <v>44730</v>
      </c>
      <c r="D4" t="s">
        <v>40</v>
      </c>
    </row>
    <row r="5" spans="1:4" ht="13.5">
      <c r="A5" t="s">
        <v>47</v>
      </c>
      <c r="B5" t="s">
        <v>41</v>
      </c>
      <c r="C5" s="75">
        <v>44723</v>
      </c>
      <c r="D5" t="s">
        <v>44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9AF9C-0599-4BCC-8114-E7FF88A9D727}">
  <sheetPr>
    <tabColor rgb="FFFFCCFF"/>
    <pageSetUpPr fitToPage="1"/>
  </sheetPr>
  <dimension ref="A1:N152"/>
  <sheetViews>
    <sheetView showGridLines="0" zoomScaleSheetLayoutView="100" workbookViewId="0" topLeftCell="A1">
      <pane ySplit="2" topLeftCell="A3" activePane="bottomLeft" state="frozen"/>
      <selection pane="bottomLeft" activeCell="I1" sqref="I1:K1"/>
    </sheetView>
  </sheetViews>
  <sheetFormatPr defaultColWidth="9.00390625" defaultRowHeight="13.5"/>
  <cols>
    <col min="1" max="1" width="11.50390625" style="44" customWidth="1"/>
    <col min="2" max="2" width="6.125" style="43" bestFit="1" customWidth="1"/>
    <col min="3" max="3" width="7.50390625" style="44" bestFit="1" customWidth="1"/>
    <col min="4" max="4" width="15.875" style="44" bestFit="1" customWidth="1"/>
    <col min="5" max="6" width="12.75390625" style="44" customWidth="1"/>
    <col min="7" max="7" width="10.875" style="44" bestFit="1" customWidth="1"/>
    <col min="8" max="8" width="5.25390625" style="44" bestFit="1" customWidth="1"/>
    <col min="9" max="9" width="5.00390625" style="44" bestFit="1" customWidth="1"/>
    <col min="10" max="10" width="5.875" style="44" customWidth="1"/>
    <col min="11" max="12" width="6.25390625" style="44" customWidth="1"/>
    <col min="13" max="13" width="13.875" style="45" bestFit="1" customWidth="1"/>
    <col min="14" max="14" width="12.125" style="40" bestFit="1" customWidth="1"/>
    <col min="15" max="250" width="8.875" style="40" customWidth="1"/>
    <col min="251" max="251" width="3.75390625" style="40" customWidth="1"/>
    <col min="252" max="252" width="6.125" style="40" bestFit="1" customWidth="1"/>
    <col min="253" max="253" width="7.50390625" style="40" bestFit="1" customWidth="1"/>
    <col min="254" max="254" width="15.875" style="40" bestFit="1" customWidth="1"/>
    <col min="255" max="255" width="10.00390625" style="40" bestFit="1" customWidth="1"/>
    <col min="256" max="256" width="16.375" style="40" bestFit="1" customWidth="1"/>
    <col min="257" max="257" width="9.75390625" style="40" bestFit="1" customWidth="1"/>
    <col min="258" max="258" width="5.25390625" style="40" bestFit="1" customWidth="1"/>
    <col min="259" max="259" width="5.00390625" style="40" bestFit="1" customWidth="1"/>
    <col min="260" max="260" width="5.875" style="40" customWidth="1"/>
    <col min="261" max="263" width="6.25390625" style="40" customWidth="1"/>
    <col min="264" max="264" width="13.875" style="40" bestFit="1" customWidth="1"/>
    <col min="265" max="265" width="12.125" style="40" bestFit="1" customWidth="1"/>
    <col min="266" max="506" width="8.875" style="40" customWidth="1"/>
    <col min="507" max="507" width="3.75390625" style="40" customWidth="1"/>
    <col min="508" max="508" width="6.125" style="40" bestFit="1" customWidth="1"/>
    <col min="509" max="509" width="7.50390625" style="40" bestFit="1" customWidth="1"/>
    <col min="510" max="510" width="15.875" style="40" bestFit="1" customWidth="1"/>
    <col min="511" max="511" width="10.00390625" style="40" bestFit="1" customWidth="1"/>
    <col min="512" max="512" width="16.375" style="40" bestFit="1" customWidth="1"/>
    <col min="513" max="513" width="9.75390625" style="40" bestFit="1" customWidth="1"/>
    <col min="514" max="514" width="5.25390625" style="40" bestFit="1" customWidth="1"/>
    <col min="515" max="515" width="5.00390625" style="40" bestFit="1" customWidth="1"/>
    <col min="516" max="516" width="5.875" style="40" customWidth="1"/>
    <col min="517" max="519" width="6.25390625" style="40" customWidth="1"/>
    <col min="520" max="520" width="13.875" style="40" bestFit="1" customWidth="1"/>
    <col min="521" max="521" width="12.125" style="40" bestFit="1" customWidth="1"/>
    <col min="522" max="762" width="8.875" style="40" customWidth="1"/>
    <col min="763" max="763" width="3.75390625" style="40" customWidth="1"/>
    <col min="764" max="764" width="6.125" style="40" bestFit="1" customWidth="1"/>
    <col min="765" max="765" width="7.50390625" style="40" bestFit="1" customWidth="1"/>
    <col min="766" max="766" width="15.875" style="40" bestFit="1" customWidth="1"/>
    <col min="767" max="767" width="10.00390625" style="40" bestFit="1" customWidth="1"/>
    <col min="768" max="768" width="16.375" style="40" bestFit="1" customWidth="1"/>
    <col min="769" max="769" width="9.75390625" style="40" bestFit="1" customWidth="1"/>
    <col min="770" max="770" width="5.25390625" style="40" bestFit="1" customWidth="1"/>
    <col min="771" max="771" width="5.00390625" style="40" bestFit="1" customWidth="1"/>
    <col min="772" max="772" width="5.875" style="40" customWidth="1"/>
    <col min="773" max="775" width="6.25390625" style="40" customWidth="1"/>
    <col min="776" max="776" width="13.875" style="40" bestFit="1" customWidth="1"/>
    <col min="777" max="777" width="12.125" style="40" bestFit="1" customWidth="1"/>
    <col min="778" max="1018" width="8.875" style="40" customWidth="1"/>
    <col min="1019" max="1019" width="3.75390625" style="40" customWidth="1"/>
    <col min="1020" max="1020" width="6.125" style="40" bestFit="1" customWidth="1"/>
    <col min="1021" max="1021" width="7.50390625" style="40" bestFit="1" customWidth="1"/>
    <col min="1022" max="1022" width="15.875" style="40" bestFit="1" customWidth="1"/>
    <col min="1023" max="1023" width="10.00390625" style="40" bestFit="1" customWidth="1"/>
    <col min="1024" max="1024" width="16.375" style="40" bestFit="1" customWidth="1"/>
    <col min="1025" max="1025" width="9.75390625" style="40" bestFit="1" customWidth="1"/>
    <col min="1026" max="1026" width="5.25390625" style="40" bestFit="1" customWidth="1"/>
    <col min="1027" max="1027" width="5.00390625" style="40" bestFit="1" customWidth="1"/>
    <col min="1028" max="1028" width="5.875" style="40" customWidth="1"/>
    <col min="1029" max="1031" width="6.25390625" style="40" customWidth="1"/>
    <col min="1032" max="1032" width="13.875" style="40" bestFit="1" customWidth="1"/>
    <col min="1033" max="1033" width="12.125" style="40" bestFit="1" customWidth="1"/>
    <col min="1034" max="1274" width="8.875" style="40" customWidth="1"/>
    <col min="1275" max="1275" width="3.75390625" style="40" customWidth="1"/>
    <col min="1276" max="1276" width="6.125" style="40" bestFit="1" customWidth="1"/>
    <col min="1277" max="1277" width="7.50390625" style="40" bestFit="1" customWidth="1"/>
    <col min="1278" max="1278" width="15.875" style="40" bestFit="1" customWidth="1"/>
    <col min="1279" max="1279" width="10.00390625" style="40" bestFit="1" customWidth="1"/>
    <col min="1280" max="1280" width="16.375" style="40" bestFit="1" customWidth="1"/>
    <col min="1281" max="1281" width="9.75390625" style="40" bestFit="1" customWidth="1"/>
    <col min="1282" max="1282" width="5.25390625" style="40" bestFit="1" customWidth="1"/>
    <col min="1283" max="1283" width="5.00390625" style="40" bestFit="1" customWidth="1"/>
    <col min="1284" max="1284" width="5.875" style="40" customWidth="1"/>
    <col min="1285" max="1287" width="6.25390625" style="40" customWidth="1"/>
    <col min="1288" max="1288" width="13.875" style="40" bestFit="1" customWidth="1"/>
    <col min="1289" max="1289" width="12.125" style="40" bestFit="1" customWidth="1"/>
    <col min="1290" max="1530" width="8.875" style="40" customWidth="1"/>
    <col min="1531" max="1531" width="3.75390625" style="40" customWidth="1"/>
    <col min="1532" max="1532" width="6.125" style="40" bestFit="1" customWidth="1"/>
    <col min="1533" max="1533" width="7.50390625" style="40" bestFit="1" customWidth="1"/>
    <col min="1534" max="1534" width="15.875" style="40" bestFit="1" customWidth="1"/>
    <col min="1535" max="1535" width="10.00390625" style="40" bestFit="1" customWidth="1"/>
    <col min="1536" max="1536" width="16.375" style="40" bestFit="1" customWidth="1"/>
    <col min="1537" max="1537" width="9.75390625" style="40" bestFit="1" customWidth="1"/>
    <col min="1538" max="1538" width="5.25390625" style="40" bestFit="1" customWidth="1"/>
    <col min="1539" max="1539" width="5.00390625" style="40" bestFit="1" customWidth="1"/>
    <col min="1540" max="1540" width="5.875" style="40" customWidth="1"/>
    <col min="1541" max="1543" width="6.25390625" style="40" customWidth="1"/>
    <col min="1544" max="1544" width="13.875" style="40" bestFit="1" customWidth="1"/>
    <col min="1545" max="1545" width="12.125" style="40" bestFit="1" customWidth="1"/>
    <col min="1546" max="1786" width="8.875" style="40" customWidth="1"/>
    <col min="1787" max="1787" width="3.75390625" style="40" customWidth="1"/>
    <col min="1788" max="1788" width="6.125" style="40" bestFit="1" customWidth="1"/>
    <col min="1789" max="1789" width="7.50390625" style="40" bestFit="1" customWidth="1"/>
    <col min="1790" max="1790" width="15.875" style="40" bestFit="1" customWidth="1"/>
    <col min="1791" max="1791" width="10.00390625" style="40" bestFit="1" customWidth="1"/>
    <col min="1792" max="1792" width="16.375" style="40" bestFit="1" customWidth="1"/>
    <col min="1793" max="1793" width="9.75390625" style="40" bestFit="1" customWidth="1"/>
    <col min="1794" max="1794" width="5.25390625" style="40" bestFit="1" customWidth="1"/>
    <col min="1795" max="1795" width="5.00390625" style="40" bestFit="1" customWidth="1"/>
    <col min="1796" max="1796" width="5.875" style="40" customWidth="1"/>
    <col min="1797" max="1799" width="6.25390625" style="40" customWidth="1"/>
    <col min="1800" max="1800" width="13.875" style="40" bestFit="1" customWidth="1"/>
    <col min="1801" max="1801" width="12.125" style="40" bestFit="1" customWidth="1"/>
    <col min="1802" max="2042" width="8.875" style="40" customWidth="1"/>
    <col min="2043" max="2043" width="3.75390625" style="40" customWidth="1"/>
    <col min="2044" max="2044" width="6.125" style="40" bestFit="1" customWidth="1"/>
    <col min="2045" max="2045" width="7.50390625" style="40" bestFit="1" customWidth="1"/>
    <col min="2046" max="2046" width="15.875" style="40" bestFit="1" customWidth="1"/>
    <col min="2047" max="2047" width="10.00390625" style="40" bestFit="1" customWidth="1"/>
    <col min="2048" max="2048" width="16.375" style="40" bestFit="1" customWidth="1"/>
    <col min="2049" max="2049" width="9.75390625" style="40" bestFit="1" customWidth="1"/>
    <col min="2050" max="2050" width="5.25390625" style="40" bestFit="1" customWidth="1"/>
    <col min="2051" max="2051" width="5.00390625" style="40" bestFit="1" customWidth="1"/>
    <col min="2052" max="2052" width="5.875" style="40" customWidth="1"/>
    <col min="2053" max="2055" width="6.25390625" style="40" customWidth="1"/>
    <col min="2056" max="2056" width="13.875" style="40" bestFit="1" customWidth="1"/>
    <col min="2057" max="2057" width="12.125" style="40" bestFit="1" customWidth="1"/>
    <col min="2058" max="2298" width="8.875" style="40" customWidth="1"/>
    <col min="2299" max="2299" width="3.75390625" style="40" customWidth="1"/>
    <col min="2300" max="2300" width="6.125" style="40" bestFit="1" customWidth="1"/>
    <col min="2301" max="2301" width="7.50390625" style="40" bestFit="1" customWidth="1"/>
    <col min="2302" max="2302" width="15.875" style="40" bestFit="1" customWidth="1"/>
    <col min="2303" max="2303" width="10.00390625" style="40" bestFit="1" customWidth="1"/>
    <col min="2304" max="2304" width="16.375" style="40" bestFit="1" customWidth="1"/>
    <col min="2305" max="2305" width="9.75390625" style="40" bestFit="1" customWidth="1"/>
    <col min="2306" max="2306" width="5.25390625" style="40" bestFit="1" customWidth="1"/>
    <col min="2307" max="2307" width="5.00390625" style="40" bestFit="1" customWidth="1"/>
    <col min="2308" max="2308" width="5.875" style="40" customWidth="1"/>
    <col min="2309" max="2311" width="6.25390625" style="40" customWidth="1"/>
    <col min="2312" max="2312" width="13.875" style="40" bestFit="1" customWidth="1"/>
    <col min="2313" max="2313" width="12.125" style="40" bestFit="1" customWidth="1"/>
    <col min="2314" max="2554" width="8.875" style="40" customWidth="1"/>
    <col min="2555" max="2555" width="3.75390625" style="40" customWidth="1"/>
    <col min="2556" max="2556" width="6.125" style="40" bestFit="1" customWidth="1"/>
    <col min="2557" max="2557" width="7.50390625" style="40" bestFit="1" customWidth="1"/>
    <col min="2558" max="2558" width="15.875" style="40" bestFit="1" customWidth="1"/>
    <col min="2559" max="2559" width="10.00390625" style="40" bestFit="1" customWidth="1"/>
    <col min="2560" max="2560" width="16.375" style="40" bestFit="1" customWidth="1"/>
    <col min="2561" max="2561" width="9.75390625" style="40" bestFit="1" customWidth="1"/>
    <col min="2562" max="2562" width="5.25390625" style="40" bestFit="1" customWidth="1"/>
    <col min="2563" max="2563" width="5.00390625" style="40" bestFit="1" customWidth="1"/>
    <col min="2564" max="2564" width="5.875" style="40" customWidth="1"/>
    <col min="2565" max="2567" width="6.25390625" style="40" customWidth="1"/>
    <col min="2568" max="2568" width="13.875" style="40" bestFit="1" customWidth="1"/>
    <col min="2569" max="2569" width="12.125" style="40" bestFit="1" customWidth="1"/>
    <col min="2570" max="2810" width="8.875" style="40" customWidth="1"/>
    <col min="2811" max="2811" width="3.75390625" style="40" customWidth="1"/>
    <col min="2812" max="2812" width="6.125" style="40" bestFit="1" customWidth="1"/>
    <col min="2813" max="2813" width="7.50390625" style="40" bestFit="1" customWidth="1"/>
    <col min="2814" max="2814" width="15.875" style="40" bestFit="1" customWidth="1"/>
    <col min="2815" max="2815" width="10.00390625" style="40" bestFit="1" customWidth="1"/>
    <col min="2816" max="2816" width="16.375" style="40" bestFit="1" customWidth="1"/>
    <col min="2817" max="2817" width="9.75390625" style="40" bestFit="1" customWidth="1"/>
    <col min="2818" max="2818" width="5.25390625" style="40" bestFit="1" customWidth="1"/>
    <col min="2819" max="2819" width="5.00390625" style="40" bestFit="1" customWidth="1"/>
    <col min="2820" max="2820" width="5.875" style="40" customWidth="1"/>
    <col min="2821" max="2823" width="6.25390625" style="40" customWidth="1"/>
    <col min="2824" max="2824" width="13.875" style="40" bestFit="1" customWidth="1"/>
    <col min="2825" max="2825" width="12.125" style="40" bestFit="1" customWidth="1"/>
    <col min="2826" max="3066" width="8.875" style="40" customWidth="1"/>
    <col min="3067" max="3067" width="3.75390625" style="40" customWidth="1"/>
    <col min="3068" max="3068" width="6.125" style="40" bestFit="1" customWidth="1"/>
    <col min="3069" max="3069" width="7.50390625" style="40" bestFit="1" customWidth="1"/>
    <col min="3070" max="3070" width="15.875" style="40" bestFit="1" customWidth="1"/>
    <col min="3071" max="3071" width="10.00390625" style="40" bestFit="1" customWidth="1"/>
    <col min="3072" max="3072" width="16.375" style="40" bestFit="1" customWidth="1"/>
    <col min="3073" max="3073" width="9.75390625" style="40" bestFit="1" customWidth="1"/>
    <col min="3074" max="3074" width="5.25390625" style="40" bestFit="1" customWidth="1"/>
    <col min="3075" max="3075" width="5.00390625" style="40" bestFit="1" customWidth="1"/>
    <col min="3076" max="3076" width="5.875" style="40" customWidth="1"/>
    <col min="3077" max="3079" width="6.25390625" style="40" customWidth="1"/>
    <col min="3080" max="3080" width="13.875" style="40" bestFit="1" customWidth="1"/>
    <col min="3081" max="3081" width="12.125" style="40" bestFit="1" customWidth="1"/>
    <col min="3082" max="3322" width="8.875" style="40" customWidth="1"/>
    <col min="3323" max="3323" width="3.75390625" style="40" customWidth="1"/>
    <col min="3324" max="3324" width="6.125" style="40" bestFit="1" customWidth="1"/>
    <col min="3325" max="3325" width="7.50390625" style="40" bestFit="1" customWidth="1"/>
    <col min="3326" max="3326" width="15.875" style="40" bestFit="1" customWidth="1"/>
    <col min="3327" max="3327" width="10.00390625" style="40" bestFit="1" customWidth="1"/>
    <col min="3328" max="3328" width="16.375" style="40" bestFit="1" customWidth="1"/>
    <col min="3329" max="3329" width="9.75390625" style="40" bestFit="1" customWidth="1"/>
    <col min="3330" max="3330" width="5.25390625" style="40" bestFit="1" customWidth="1"/>
    <col min="3331" max="3331" width="5.00390625" style="40" bestFit="1" customWidth="1"/>
    <col min="3332" max="3332" width="5.875" style="40" customWidth="1"/>
    <col min="3333" max="3335" width="6.25390625" style="40" customWidth="1"/>
    <col min="3336" max="3336" width="13.875" style="40" bestFit="1" customWidth="1"/>
    <col min="3337" max="3337" width="12.125" style="40" bestFit="1" customWidth="1"/>
    <col min="3338" max="3578" width="8.875" style="40" customWidth="1"/>
    <col min="3579" max="3579" width="3.75390625" style="40" customWidth="1"/>
    <col min="3580" max="3580" width="6.125" style="40" bestFit="1" customWidth="1"/>
    <col min="3581" max="3581" width="7.50390625" style="40" bestFit="1" customWidth="1"/>
    <col min="3582" max="3582" width="15.875" style="40" bestFit="1" customWidth="1"/>
    <col min="3583" max="3583" width="10.00390625" style="40" bestFit="1" customWidth="1"/>
    <col min="3584" max="3584" width="16.375" style="40" bestFit="1" customWidth="1"/>
    <col min="3585" max="3585" width="9.75390625" style="40" bestFit="1" customWidth="1"/>
    <col min="3586" max="3586" width="5.25390625" style="40" bestFit="1" customWidth="1"/>
    <col min="3587" max="3587" width="5.00390625" style="40" bestFit="1" customWidth="1"/>
    <col min="3588" max="3588" width="5.875" style="40" customWidth="1"/>
    <col min="3589" max="3591" width="6.25390625" style="40" customWidth="1"/>
    <col min="3592" max="3592" width="13.875" style="40" bestFit="1" customWidth="1"/>
    <col min="3593" max="3593" width="12.125" style="40" bestFit="1" customWidth="1"/>
    <col min="3594" max="3834" width="8.875" style="40" customWidth="1"/>
    <col min="3835" max="3835" width="3.75390625" style="40" customWidth="1"/>
    <col min="3836" max="3836" width="6.125" style="40" bestFit="1" customWidth="1"/>
    <col min="3837" max="3837" width="7.50390625" style="40" bestFit="1" customWidth="1"/>
    <col min="3838" max="3838" width="15.875" style="40" bestFit="1" customWidth="1"/>
    <col min="3839" max="3839" width="10.00390625" style="40" bestFit="1" customWidth="1"/>
    <col min="3840" max="3840" width="16.375" style="40" bestFit="1" customWidth="1"/>
    <col min="3841" max="3841" width="9.75390625" style="40" bestFit="1" customWidth="1"/>
    <col min="3842" max="3842" width="5.25390625" style="40" bestFit="1" customWidth="1"/>
    <col min="3843" max="3843" width="5.00390625" style="40" bestFit="1" customWidth="1"/>
    <col min="3844" max="3844" width="5.875" style="40" customWidth="1"/>
    <col min="3845" max="3847" width="6.25390625" style="40" customWidth="1"/>
    <col min="3848" max="3848" width="13.875" style="40" bestFit="1" customWidth="1"/>
    <col min="3849" max="3849" width="12.125" style="40" bestFit="1" customWidth="1"/>
    <col min="3850" max="4090" width="8.875" style="40" customWidth="1"/>
    <col min="4091" max="4091" width="3.75390625" style="40" customWidth="1"/>
    <col min="4092" max="4092" width="6.125" style="40" bestFit="1" customWidth="1"/>
    <col min="4093" max="4093" width="7.50390625" style="40" bestFit="1" customWidth="1"/>
    <col min="4094" max="4094" width="15.875" style="40" bestFit="1" customWidth="1"/>
    <col min="4095" max="4095" width="10.00390625" style="40" bestFit="1" customWidth="1"/>
    <col min="4096" max="4096" width="16.375" style="40" bestFit="1" customWidth="1"/>
    <col min="4097" max="4097" width="9.75390625" style="40" bestFit="1" customWidth="1"/>
    <col min="4098" max="4098" width="5.25390625" style="40" bestFit="1" customWidth="1"/>
    <col min="4099" max="4099" width="5.00390625" style="40" bestFit="1" customWidth="1"/>
    <col min="4100" max="4100" width="5.875" style="40" customWidth="1"/>
    <col min="4101" max="4103" width="6.25390625" style="40" customWidth="1"/>
    <col min="4104" max="4104" width="13.875" style="40" bestFit="1" customWidth="1"/>
    <col min="4105" max="4105" width="12.125" style="40" bestFit="1" customWidth="1"/>
    <col min="4106" max="4346" width="8.875" style="40" customWidth="1"/>
    <col min="4347" max="4347" width="3.75390625" style="40" customWidth="1"/>
    <col min="4348" max="4348" width="6.125" style="40" bestFit="1" customWidth="1"/>
    <col min="4349" max="4349" width="7.50390625" style="40" bestFit="1" customWidth="1"/>
    <col min="4350" max="4350" width="15.875" style="40" bestFit="1" customWidth="1"/>
    <col min="4351" max="4351" width="10.00390625" style="40" bestFit="1" customWidth="1"/>
    <col min="4352" max="4352" width="16.375" style="40" bestFit="1" customWidth="1"/>
    <col min="4353" max="4353" width="9.75390625" style="40" bestFit="1" customWidth="1"/>
    <col min="4354" max="4354" width="5.25390625" style="40" bestFit="1" customWidth="1"/>
    <col min="4355" max="4355" width="5.00390625" style="40" bestFit="1" customWidth="1"/>
    <col min="4356" max="4356" width="5.875" style="40" customWidth="1"/>
    <col min="4357" max="4359" width="6.25390625" style="40" customWidth="1"/>
    <col min="4360" max="4360" width="13.875" style="40" bestFit="1" customWidth="1"/>
    <col min="4361" max="4361" width="12.125" style="40" bestFit="1" customWidth="1"/>
    <col min="4362" max="4602" width="8.875" style="40" customWidth="1"/>
    <col min="4603" max="4603" width="3.75390625" style="40" customWidth="1"/>
    <col min="4604" max="4604" width="6.125" style="40" bestFit="1" customWidth="1"/>
    <col min="4605" max="4605" width="7.50390625" style="40" bestFit="1" customWidth="1"/>
    <col min="4606" max="4606" width="15.875" style="40" bestFit="1" customWidth="1"/>
    <col min="4607" max="4607" width="10.00390625" style="40" bestFit="1" customWidth="1"/>
    <col min="4608" max="4608" width="16.375" style="40" bestFit="1" customWidth="1"/>
    <col min="4609" max="4609" width="9.75390625" style="40" bestFit="1" customWidth="1"/>
    <col min="4610" max="4610" width="5.25390625" style="40" bestFit="1" customWidth="1"/>
    <col min="4611" max="4611" width="5.00390625" style="40" bestFit="1" customWidth="1"/>
    <col min="4612" max="4612" width="5.875" style="40" customWidth="1"/>
    <col min="4613" max="4615" width="6.25390625" style="40" customWidth="1"/>
    <col min="4616" max="4616" width="13.875" style="40" bestFit="1" customWidth="1"/>
    <col min="4617" max="4617" width="12.125" style="40" bestFit="1" customWidth="1"/>
    <col min="4618" max="4858" width="8.875" style="40" customWidth="1"/>
    <col min="4859" max="4859" width="3.75390625" style="40" customWidth="1"/>
    <col min="4860" max="4860" width="6.125" style="40" bestFit="1" customWidth="1"/>
    <col min="4861" max="4861" width="7.50390625" style="40" bestFit="1" customWidth="1"/>
    <col min="4862" max="4862" width="15.875" style="40" bestFit="1" customWidth="1"/>
    <col min="4863" max="4863" width="10.00390625" style="40" bestFit="1" customWidth="1"/>
    <col min="4864" max="4864" width="16.375" style="40" bestFit="1" customWidth="1"/>
    <col min="4865" max="4865" width="9.75390625" style="40" bestFit="1" customWidth="1"/>
    <col min="4866" max="4866" width="5.25390625" style="40" bestFit="1" customWidth="1"/>
    <col min="4867" max="4867" width="5.00390625" style="40" bestFit="1" customWidth="1"/>
    <col min="4868" max="4868" width="5.875" style="40" customWidth="1"/>
    <col min="4869" max="4871" width="6.25390625" style="40" customWidth="1"/>
    <col min="4872" max="4872" width="13.875" style="40" bestFit="1" customWidth="1"/>
    <col min="4873" max="4873" width="12.125" style="40" bestFit="1" customWidth="1"/>
    <col min="4874" max="5114" width="8.875" style="40" customWidth="1"/>
    <col min="5115" max="5115" width="3.75390625" style="40" customWidth="1"/>
    <col min="5116" max="5116" width="6.125" style="40" bestFit="1" customWidth="1"/>
    <col min="5117" max="5117" width="7.50390625" style="40" bestFit="1" customWidth="1"/>
    <col min="5118" max="5118" width="15.875" style="40" bestFit="1" customWidth="1"/>
    <col min="5119" max="5119" width="10.00390625" style="40" bestFit="1" customWidth="1"/>
    <col min="5120" max="5120" width="16.375" style="40" bestFit="1" customWidth="1"/>
    <col min="5121" max="5121" width="9.75390625" style="40" bestFit="1" customWidth="1"/>
    <col min="5122" max="5122" width="5.25390625" style="40" bestFit="1" customWidth="1"/>
    <col min="5123" max="5123" width="5.00390625" style="40" bestFit="1" customWidth="1"/>
    <col min="5124" max="5124" width="5.875" style="40" customWidth="1"/>
    <col min="5125" max="5127" width="6.25390625" style="40" customWidth="1"/>
    <col min="5128" max="5128" width="13.875" style="40" bestFit="1" customWidth="1"/>
    <col min="5129" max="5129" width="12.125" style="40" bestFit="1" customWidth="1"/>
    <col min="5130" max="5370" width="8.875" style="40" customWidth="1"/>
    <col min="5371" max="5371" width="3.75390625" style="40" customWidth="1"/>
    <col min="5372" max="5372" width="6.125" style="40" bestFit="1" customWidth="1"/>
    <col min="5373" max="5373" width="7.50390625" style="40" bestFit="1" customWidth="1"/>
    <col min="5374" max="5374" width="15.875" style="40" bestFit="1" customWidth="1"/>
    <col min="5375" max="5375" width="10.00390625" style="40" bestFit="1" customWidth="1"/>
    <col min="5376" max="5376" width="16.375" style="40" bestFit="1" customWidth="1"/>
    <col min="5377" max="5377" width="9.75390625" style="40" bestFit="1" customWidth="1"/>
    <col min="5378" max="5378" width="5.25390625" style="40" bestFit="1" customWidth="1"/>
    <col min="5379" max="5379" width="5.00390625" style="40" bestFit="1" customWidth="1"/>
    <col min="5380" max="5380" width="5.875" style="40" customWidth="1"/>
    <col min="5381" max="5383" width="6.25390625" style="40" customWidth="1"/>
    <col min="5384" max="5384" width="13.875" style="40" bestFit="1" customWidth="1"/>
    <col min="5385" max="5385" width="12.125" style="40" bestFit="1" customWidth="1"/>
    <col min="5386" max="5626" width="8.875" style="40" customWidth="1"/>
    <col min="5627" max="5627" width="3.75390625" style="40" customWidth="1"/>
    <col min="5628" max="5628" width="6.125" style="40" bestFit="1" customWidth="1"/>
    <col min="5629" max="5629" width="7.50390625" style="40" bestFit="1" customWidth="1"/>
    <col min="5630" max="5630" width="15.875" style="40" bestFit="1" customWidth="1"/>
    <col min="5631" max="5631" width="10.00390625" style="40" bestFit="1" customWidth="1"/>
    <col min="5632" max="5632" width="16.375" style="40" bestFit="1" customWidth="1"/>
    <col min="5633" max="5633" width="9.75390625" style="40" bestFit="1" customWidth="1"/>
    <col min="5634" max="5634" width="5.25390625" style="40" bestFit="1" customWidth="1"/>
    <col min="5635" max="5635" width="5.00390625" style="40" bestFit="1" customWidth="1"/>
    <col min="5636" max="5636" width="5.875" style="40" customWidth="1"/>
    <col min="5637" max="5639" width="6.25390625" style="40" customWidth="1"/>
    <col min="5640" max="5640" width="13.875" style="40" bestFit="1" customWidth="1"/>
    <col min="5641" max="5641" width="12.125" style="40" bestFit="1" customWidth="1"/>
    <col min="5642" max="5882" width="8.875" style="40" customWidth="1"/>
    <col min="5883" max="5883" width="3.75390625" style="40" customWidth="1"/>
    <col min="5884" max="5884" width="6.125" style="40" bestFit="1" customWidth="1"/>
    <col min="5885" max="5885" width="7.50390625" style="40" bestFit="1" customWidth="1"/>
    <col min="5886" max="5886" width="15.875" style="40" bestFit="1" customWidth="1"/>
    <col min="5887" max="5887" width="10.00390625" style="40" bestFit="1" customWidth="1"/>
    <col min="5888" max="5888" width="16.375" style="40" bestFit="1" customWidth="1"/>
    <col min="5889" max="5889" width="9.75390625" style="40" bestFit="1" customWidth="1"/>
    <col min="5890" max="5890" width="5.25390625" style="40" bestFit="1" customWidth="1"/>
    <col min="5891" max="5891" width="5.00390625" style="40" bestFit="1" customWidth="1"/>
    <col min="5892" max="5892" width="5.875" style="40" customWidth="1"/>
    <col min="5893" max="5895" width="6.25390625" style="40" customWidth="1"/>
    <col min="5896" max="5896" width="13.875" style="40" bestFit="1" customWidth="1"/>
    <col min="5897" max="5897" width="12.125" style="40" bestFit="1" customWidth="1"/>
    <col min="5898" max="6138" width="8.875" style="40" customWidth="1"/>
    <col min="6139" max="6139" width="3.75390625" style="40" customWidth="1"/>
    <col min="6140" max="6140" width="6.125" style="40" bestFit="1" customWidth="1"/>
    <col min="6141" max="6141" width="7.50390625" style="40" bestFit="1" customWidth="1"/>
    <col min="6142" max="6142" width="15.875" style="40" bestFit="1" customWidth="1"/>
    <col min="6143" max="6143" width="10.00390625" style="40" bestFit="1" customWidth="1"/>
    <col min="6144" max="6144" width="16.375" style="40" bestFit="1" customWidth="1"/>
    <col min="6145" max="6145" width="9.75390625" style="40" bestFit="1" customWidth="1"/>
    <col min="6146" max="6146" width="5.25390625" style="40" bestFit="1" customWidth="1"/>
    <col min="6147" max="6147" width="5.00390625" style="40" bestFit="1" customWidth="1"/>
    <col min="6148" max="6148" width="5.875" style="40" customWidth="1"/>
    <col min="6149" max="6151" width="6.25390625" style="40" customWidth="1"/>
    <col min="6152" max="6152" width="13.875" style="40" bestFit="1" customWidth="1"/>
    <col min="6153" max="6153" width="12.125" style="40" bestFit="1" customWidth="1"/>
    <col min="6154" max="6394" width="8.875" style="40" customWidth="1"/>
    <col min="6395" max="6395" width="3.75390625" style="40" customWidth="1"/>
    <col min="6396" max="6396" width="6.125" style="40" bestFit="1" customWidth="1"/>
    <col min="6397" max="6397" width="7.50390625" style="40" bestFit="1" customWidth="1"/>
    <col min="6398" max="6398" width="15.875" style="40" bestFit="1" customWidth="1"/>
    <col min="6399" max="6399" width="10.00390625" style="40" bestFit="1" customWidth="1"/>
    <col min="6400" max="6400" width="16.375" style="40" bestFit="1" customWidth="1"/>
    <col min="6401" max="6401" width="9.75390625" style="40" bestFit="1" customWidth="1"/>
    <col min="6402" max="6402" width="5.25390625" style="40" bestFit="1" customWidth="1"/>
    <col min="6403" max="6403" width="5.00390625" style="40" bestFit="1" customWidth="1"/>
    <col min="6404" max="6404" width="5.875" style="40" customWidth="1"/>
    <col min="6405" max="6407" width="6.25390625" style="40" customWidth="1"/>
    <col min="6408" max="6408" width="13.875" style="40" bestFit="1" customWidth="1"/>
    <col min="6409" max="6409" width="12.125" style="40" bestFit="1" customWidth="1"/>
    <col min="6410" max="6650" width="8.875" style="40" customWidth="1"/>
    <col min="6651" max="6651" width="3.75390625" style="40" customWidth="1"/>
    <col min="6652" max="6652" width="6.125" style="40" bestFit="1" customWidth="1"/>
    <col min="6653" max="6653" width="7.50390625" style="40" bestFit="1" customWidth="1"/>
    <col min="6654" max="6654" width="15.875" style="40" bestFit="1" customWidth="1"/>
    <col min="6655" max="6655" width="10.00390625" style="40" bestFit="1" customWidth="1"/>
    <col min="6656" max="6656" width="16.375" style="40" bestFit="1" customWidth="1"/>
    <col min="6657" max="6657" width="9.75390625" style="40" bestFit="1" customWidth="1"/>
    <col min="6658" max="6658" width="5.25390625" style="40" bestFit="1" customWidth="1"/>
    <col min="6659" max="6659" width="5.00390625" style="40" bestFit="1" customWidth="1"/>
    <col min="6660" max="6660" width="5.875" style="40" customWidth="1"/>
    <col min="6661" max="6663" width="6.25390625" style="40" customWidth="1"/>
    <col min="6664" max="6664" width="13.875" style="40" bestFit="1" customWidth="1"/>
    <col min="6665" max="6665" width="12.125" style="40" bestFit="1" customWidth="1"/>
    <col min="6666" max="6906" width="8.875" style="40" customWidth="1"/>
    <col min="6907" max="6907" width="3.75390625" style="40" customWidth="1"/>
    <col min="6908" max="6908" width="6.125" style="40" bestFit="1" customWidth="1"/>
    <col min="6909" max="6909" width="7.50390625" style="40" bestFit="1" customWidth="1"/>
    <col min="6910" max="6910" width="15.875" style="40" bestFit="1" customWidth="1"/>
    <col min="6911" max="6911" width="10.00390625" style="40" bestFit="1" customWidth="1"/>
    <col min="6912" max="6912" width="16.375" style="40" bestFit="1" customWidth="1"/>
    <col min="6913" max="6913" width="9.75390625" style="40" bestFit="1" customWidth="1"/>
    <col min="6914" max="6914" width="5.25390625" style="40" bestFit="1" customWidth="1"/>
    <col min="6915" max="6915" width="5.00390625" style="40" bestFit="1" customWidth="1"/>
    <col min="6916" max="6916" width="5.875" style="40" customWidth="1"/>
    <col min="6917" max="6919" width="6.25390625" style="40" customWidth="1"/>
    <col min="6920" max="6920" width="13.875" style="40" bestFit="1" customWidth="1"/>
    <col min="6921" max="6921" width="12.125" style="40" bestFit="1" customWidth="1"/>
    <col min="6922" max="7162" width="8.875" style="40" customWidth="1"/>
    <col min="7163" max="7163" width="3.75390625" style="40" customWidth="1"/>
    <col min="7164" max="7164" width="6.125" style="40" bestFit="1" customWidth="1"/>
    <col min="7165" max="7165" width="7.50390625" style="40" bestFit="1" customWidth="1"/>
    <col min="7166" max="7166" width="15.875" style="40" bestFit="1" customWidth="1"/>
    <col min="7167" max="7167" width="10.00390625" style="40" bestFit="1" customWidth="1"/>
    <col min="7168" max="7168" width="16.375" style="40" bestFit="1" customWidth="1"/>
    <col min="7169" max="7169" width="9.75390625" style="40" bestFit="1" customWidth="1"/>
    <col min="7170" max="7170" width="5.25390625" style="40" bestFit="1" customWidth="1"/>
    <col min="7171" max="7171" width="5.00390625" style="40" bestFit="1" customWidth="1"/>
    <col min="7172" max="7172" width="5.875" style="40" customWidth="1"/>
    <col min="7173" max="7175" width="6.25390625" style="40" customWidth="1"/>
    <col min="7176" max="7176" width="13.875" style="40" bestFit="1" customWidth="1"/>
    <col min="7177" max="7177" width="12.125" style="40" bestFit="1" customWidth="1"/>
    <col min="7178" max="7418" width="8.875" style="40" customWidth="1"/>
    <col min="7419" max="7419" width="3.75390625" style="40" customWidth="1"/>
    <col min="7420" max="7420" width="6.125" style="40" bestFit="1" customWidth="1"/>
    <col min="7421" max="7421" width="7.50390625" style="40" bestFit="1" customWidth="1"/>
    <col min="7422" max="7422" width="15.875" style="40" bestFit="1" customWidth="1"/>
    <col min="7423" max="7423" width="10.00390625" style="40" bestFit="1" customWidth="1"/>
    <col min="7424" max="7424" width="16.375" style="40" bestFit="1" customWidth="1"/>
    <col min="7425" max="7425" width="9.75390625" style="40" bestFit="1" customWidth="1"/>
    <col min="7426" max="7426" width="5.25390625" style="40" bestFit="1" customWidth="1"/>
    <col min="7427" max="7427" width="5.00390625" style="40" bestFit="1" customWidth="1"/>
    <col min="7428" max="7428" width="5.875" style="40" customWidth="1"/>
    <col min="7429" max="7431" width="6.25390625" style="40" customWidth="1"/>
    <col min="7432" max="7432" width="13.875" style="40" bestFit="1" customWidth="1"/>
    <col min="7433" max="7433" width="12.125" style="40" bestFit="1" customWidth="1"/>
    <col min="7434" max="7674" width="8.875" style="40" customWidth="1"/>
    <col min="7675" max="7675" width="3.75390625" style="40" customWidth="1"/>
    <col min="7676" max="7676" width="6.125" style="40" bestFit="1" customWidth="1"/>
    <col min="7677" max="7677" width="7.50390625" style="40" bestFit="1" customWidth="1"/>
    <col min="7678" max="7678" width="15.875" style="40" bestFit="1" customWidth="1"/>
    <col min="7679" max="7679" width="10.00390625" style="40" bestFit="1" customWidth="1"/>
    <col min="7680" max="7680" width="16.375" style="40" bestFit="1" customWidth="1"/>
    <col min="7681" max="7681" width="9.75390625" style="40" bestFit="1" customWidth="1"/>
    <col min="7682" max="7682" width="5.25390625" style="40" bestFit="1" customWidth="1"/>
    <col min="7683" max="7683" width="5.00390625" style="40" bestFit="1" customWidth="1"/>
    <col min="7684" max="7684" width="5.875" style="40" customWidth="1"/>
    <col min="7685" max="7687" width="6.25390625" style="40" customWidth="1"/>
    <col min="7688" max="7688" width="13.875" style="40" bestFit="1" customWidth="1"/>
    <col min="7689" max="7689" width="12.125" style="40" bestFit="1" customWidth="1"/>
    <col min="7690" max="7930" width="8.875" style="40" customWidth="1"/>
    <col min="7931" max="7931" width="3.75390625" style="40" customWidth="1"/>
    <col min="7932" max="7932" width="6.125" style="40" bestFit="1" customWidth="1"/>
    <col min="7933" max="7933" width="7.50390625" style="40" bestFit="1" customWidth="1"/>
    <col min="7934" max="7934" width="15.875" style="40" bestFit="1" customWidth="1"/>
    <col min="7935" max="7935" width="10.00390625" style="40" bestFit="1" customWidth="1"/>
    <col min="7936" max="7936" width="16.375" style="40" bestFit="1" customWidth="1"/>
    <col min="7937" max="7937" width="9.75390625" style="40" bestFit="1" customWidth="1"/>
    <col min="7938" max="7938" width="5.25390625" style="40" bestFit="1" customWidth="1"/>
    <col min="7939" max="7939" width="5.00390625" style="40" bestFit="1" customWidth="1"/>
    <col min="7940" max="7940" width="5.875" style="40" customWidth="1"/>
    <col min="7941" max="7943" width="6.25390625" style="40" customWidth="1"/>
    <col min="7944" max="7944" width="13.875" style="40" bestFit="1" customWidth="1"/>
    <col min="7945" max="7945" width="12.125" style="40" bestFit="1" customWidth="1"/>
    <col min="7946" max="8186" width="8.875" style="40" customWidth="1"/>
    <col min="8187" max="8187" width="3.75390625" style="40" customWidth="1"/>
    <col min="8188" max="8188" width="6.125" style="40" bestFit="1" customWidth="1"/>
    <col min="8189" max="8189" width="7.50390625" style="40" bestFit="1" customWidth="1"/>
    <col min="8190" max="8190" width="15.875" style="40" bestFit="1" customWidth="1"/>
    <col min="8191" max="8191" width="10.00390625" style="40" bestFit="1" customWidth="1"/>
    <col min="8192" max="8192" width="16.375" style="40" bestFit="1" customWidth="1"/>
    <col min="8193" max="8193" width="9.75390625" style="40" bestFit="1" customWidth="1"/>
    <col min="8194" max="8194" width="5.25390625" style="40" bestFit="1" customWidth="1"/>
    <col min="8195" max="8195" width="5.00390625" style="40" bestFit="1" customWidth="1"/>
    <col min="8196" max="8196" width="5.875" style="40" customWidth="1"/>
    <col min="8197" max="8199" width="6.25390625" style="40" customWidth="1"/>
    <col min="8200" max="8200" width="13.875" style="40" bestFit="1" customWidth="1"/>
    <col min="8201" max="8201" width="12.125" style="40" bestFit="1" customWidth="1"/>
    <col min="8202" max="8442" width="8.875" style="40" customWidth="1"/>
    <col min="8443" max="8443" width="3.75390625" style="40" customWidth="1"/>
    <col min="8444" max="8444" width="6.125" style="40" bestFit="1" customWidth="1"/>
    <col min="8445" max="8445" width="7.50390625" style="40" bestFit="1" customWidth="1"/>
    <col min="8446" max="8446" width="15.875" style="40" bestFit="1" customWidth="1"/>
    <col min="8447" max="8447" width="10.00390625" style="40" bestFit="1" customWidth="1"/>
    <col min="8448" max="8448" width="16.375" style="40" bestFit="1" customWidth="1"/>
    <col min="8449" max="8449" width="9.75390625" style="40" bestFit="1" customWidth="1"/>
    <col min="8450" max="8450" width="5.25390625" style="40" bestFit="1" customWidth="1"/>
    <col min="8451" max="8451" width="5.00390625" style="40" bestFit="1" customWidth="1"/>
    <col min="8452" max="8452" width="5.875" style="40" customWidth="1"/>
    <col min="8453" max="8455" width="6.25390625" style="40" customWidth="1"/>
    <col min="8456" max="8456" width="13.875" style="40" bestFit="1" customWidth="1"/>
    <col min="8457" max="8457" width="12.125" style="40" bestFit="1" customWidth="1"/>
    <col min="8458" max="8698" width="8.875" style="40" customWidth="1"/>
    <col min="8699" max="8699" width="3.75390625" style="40" customWidth="1"/>
    <col min="8700" max="8700" width="6.125" style="40" bestFit="1" customWidth="1"/>
    <col min="8701" max="8701" width="7.50390625" style="40" bestFit="1" customWidth="1"/>
    <col min="8702" max="8702" width="15.875" style="40" bestFit="1" customWidth="1"/>
    <col min="8703" max="8703" width="10.00390625" style="40" bestFit="1" customWidth="1"/>
    <col min="8704" max="8704" width="16.375" style="40" bestFit="1" customWidth="1"/>
    <col min="8705" max="8705" width="9.75390625" style="40" bestFit="1" customWidth="1"/>
    <col min="8706" max="8706" width="5.25390625" style="40" bestFit="1" customWidth="1"/>
    <col min="8707" max="8707" width="5.00390625" style="40" bestFit="1" customWidth="1"/>
    <col min="8708" max="8708" width="5.875" style="40" customWidth="1"/>
    <col min="8709" max="8711" width="6.25390625" style="40" customWidth="1"/>
    <col min="8712" max="8712" width="13.875" style="40" bestFit="1" customWidth="1"/>
    <col min="8713" max="8713" width="12.125" style="40" bestFit="1" customWidth="1"/>
    <col min="8714" max="8954" width="8.875" style="40" customWidth="1"/>
    <col min="8955" max="8955" width="3.75390625" style="40" customWidth="1"/>
    <col min="8956" max="8956" width="6.125" style="40" bestFit="1" customWidth="1"/>
    <col min="8957" max="8957" width="7.50390625" style="40" bestFit="1" customWidth="1"/>
    <col min="8958" max="8958" width="15.875" style="40" bestFit="1" customWidth="1"/>
    <col min="8959" max="8959" width="10.00390625" style="40" bestFit="1" customWidth="1"/>
    <col min="8960" max="8960" width="16.375" style="40" bestFit="1" customWidth="1"/>
    <col min="8961" max="8961" width="9.75390625" style="40" bestFit="1" customWidth="1"/>
    <col min="8962" max="8962" width="5.25390625" style="40" bestFit="1" customWidth="1"/>
    <col min="8963" max="8963" width="5.00390625" style="40" bestFit="1" customWidth="1"/>
    <col min="8964" max="8964" width="5.875" style="40" customWidth="1"/>
    <col min="8965" max="8967" width="6.25390625" style="40" customWidth="1"/>
    <col min="8968" max="8968" width="13.875" style="40" bestFit="1" customWidth="1"/>
    <col min="8969" max="8969" width="12.125" style="40" bestFit="1" customWidth="1"/>
    <col min="8970" max="9210" width="8.875" style="40" customWidth="1"/>
    <col min="9211" max="9211" width="3.75390625" style="40" customWidth="1"/>
    <col min="9212" max="9212" width="6.125" style="40" bestFit="1" customWidth="1"/>
    <col min="9213" max="9213" width="7.50390625" style="40" bestFit="1" customWidth="1"/>
    <col min="9214" max="9214" width="15.875" style="40" bestFit="1" customWidth="1"/>
    <col min="9215" max="9215" width="10.00390625" style="40" bestFit="1" customWidth="1"/>
    <col min="9216" max="9216" width="16.375" style="40" bestFit="1" customWidth="1"/>
    <col min="9217" max="9217" width="9.75390625" style="40" bestFit="1" customWidth="1"/>
    <col min="9218" max="9218" width="5.25390625" style="40" bestFit="1" customWidth="1"/>
    <col min="9219" max="9219" width="5.00390625" style="40" bestFit="1" customWidth="1"/>
    <col min="9220" max="9220" width="5.875" style="40" customWidth="1"/>
    <col min="9221" max="9223" width="6.25390625" style="40" customWidth="1"/>
    <col min="9224" max="9224" width="13.875" style="40" bestFit="1" customWidth="1"/>
    <col min="9225" max="9225" width="12.125" style="40" bestFit="1" customWidth="1"/>
    <col min="9226" max="9466" width="8.875" style="40" customWidth="1"/>
    <col min="9467" max="9467" width="3.75390625" style="40" customWidth="1"/>
    <col min="9468" max="9468" width="6.125" style="40" bestFit="1" customWidth="1"/>
    <col min="9469" max="9469" width="7.50390625" style="40" bestFit="1" customWidth="1"/>
    <col min="9470" max="9470" width="15.875" style="40" bestFit="1" customWidth="1"/>
    <col min="9471" max="9471" width="10.00390625" style="40" bestFit="1" customWidth="1"/>
    <col min="9472" max="9472" width="16.375" style="40" bestFit="1" customWidth="1"/>
    <col min="9473" max="9473" width="9.75390625" style="40" bestFit="1" customWidth="1"/>
    <col min="9474" max="9474" width="5.25390625" style="40" bestFit="1" customWidth="1"/>
    <col min="9475" max="9475" width="5.00390625" style="40" bestFit="1" customWidth="1"/>
    <col min="9476" max="9476" width="5.875" style="40" customWidth="1"/>
    <col min="9477" max="9479" width="6.25390625" style="40" customWidth="1"/>
    <col min="9480" max="9480" width="13.875" style="40" bestFit="1" customWidth="1"/>
    <col min="9481" max="9481" width="12.125" style="40" bestFit="1" customWidth="1"/>
    <col min="9482" max="9722" width="8.875" style="40" customWidth="1"/>
    <col min="9723" max="9723" width="3.75390625" style="40" customWidth="1"/>
    <col min="9724" max="9724" width="6.125" style="40" bestFit="1" customWidth="1"/>
    <col min="9725" max="9725" width="7.50390625" style="40" bestFit="1" customWidth="1"/>
    <col min="9726" max="9726" width="15.875" style="40" bestFit="1" customWidth="1"/>
    <col min="9727" max="9727" width="10.00390625" style="40" bestFit="1" customWidth="1"/>
    <col min="9728" max="9728" width="16.375" style="40" bestFit="1" customWidth="1"/>
    <col min="9729" max="9729" width="9.75390625" style="40" bestFit="1" customWidth="1"/>
    <col min="9730" max="9730" width="5.25390625" style="40" bestFit="1" customWidth="1"/>
    <col min="9731" max="9731" width="5.00390625" style="40" bestFit="1" customWidth="1"/>
    <col min="9732" max="9732" width="5.875" style="40" customWidth="1"/>
    <col min="9733" max="9735" width="6.25390625" style="40" customWidth="1"/>
    <col min="9736" max="9736" width="13.875" style="40" bestFit="1" customWidth="1"/>
    <col min="9737" max="9737" width="12.125" style="40" bestFit="1" customWidth="1"/>
    <col min="9738" max="9978" width="8.875" style="40" customWidth="1"/>
    <col min="9979" max="9979" width="3.75390625" style="40" customWidth="1"/>
    <col min="9980" max="9980" width="6.125" style="40" bestFit="1" customWidth="1"/>
    <col min="9981" max="9981" width="7.50390625" style="40" bestFit="1" customWidth="1"/>
    <col min="9982" max="9982" width="15.875" style="40" bestFit="1" customWidth="1"/>
    <col min="9983" max="9983" width="10.00390625" style="40" bestFit="1" customWidth="1"/>
    <col min="9984" max="9984" width="16.375" style="40" bestFit="1" customWidth="1"/>
    <col min="9985" max="9985" width="9.75390625" style="40" bestFit="1" customWidth="1"/>
    <col min="9986" max="9986" width="5.25390625" style="40" bestFit="1" customWidth="1"/>
    <col min="9987" max="9987" width="5.00390625" style="40" bestFit="1" customWidth="1"/>
    <col min="9988" max="9988" width="5.875" style="40" customWidth="1"/>
    <col min="9989" max="9991" width="6.25390625" style="40" customWidth="1"/>
    <col min="9992" max="9992" width="13.875" style="40" bestFit="1" customWidth="1"/>
    <col min="9993" max="9993" width="12.125" style="40" bestFit="1" customWidth="1"/>
    <col min="9994" max="10234" width="8.875" style="40" customWidth="1"/>
    <col min="10235" max="10235" width="3.75390625" style="40" customWidth="1"/>
    <col min="10236" max="10236" width="6.125" style="40" bestFit="1" customWidth="1"/>
    <col min="10237" max="10237" width="7.50390625" style="40" bestFit="1" customWidth="1"/>
    <col min="10238" max="10238" width="15.875" style="40" bestFit="1" customWidth="1"/>
    <col min="10239" max="10239" width="10.00390625" style="40" bestFit="1" customWidth="1"/>
    <col min="10240" max="10240" width="16.375" style="40" bestFit="1" customWidth="1"/>
    <col min="10241" max="10241" width="9.75390625" style="40" bestFit="1" customWidth="1"/>
    <col min="10242" max="10242" width="5.25390625" style="40" bestFit="1" customWidth="1"/>
    <col min="10243" max="10243" width="5.00390625" style="40" bestFit="1" customWidth="1"/>
    <col min="10244" max="10244" width="5.875" style="40" customWidth="1"/>
    <col min="10245" max="10247" width="6.25390625" style="40" customWidth="1"/>
    <col min="10248" max="10248" width="13.875" style="40" bestFit="1" customWidth="1"/>
    <col min="10249" max="10249" width="12.125" style="40" bestFit="1" customWidth="1"/>
    <col min="10250" max="10490" width="8.875" style="40" customWidth="1"/>
    <col min="10491" max="10491" width="3.75390625" style="40" customWidth="1"/>
    <col min="10492" max="10492" width="6.125" style="40" bestFit="1" customWidth="1"/>
    <col min="10493" max="10493" width="7.50390625" style="40" bestFit="1" customWidth="1"/>
    <col min="10494" max="10494" width="15.875" style="40" bestFit="1" customWidth="1"/>
    <col min="10495" max="10495" width="10.00390625" style="40" bestFit="1" customWidth="1"/>
    <col min="10496" max="10496" width="16.375" style="40" bestFit="1" customWidth="1"/>
    <col min="10497" max="10497" width="9.75390625" style="40" bestFit="1" customWidth="1"/>
    <col min="10498" max="10498" width="5.25390625" style="40" bestFit="1" customWidth="1"/>
    <col min="10499" max="10499" width="5.00390625" style="40" bestFit="1" customWidth="1"/>
    <col min="10500" max="10500" width="5.875" style="40" customWidth="1"/>
    <col min="10501" max="10503" width="6.25390625" style="40" customWidth="1"/>
    <col min="10504" max="10504" width="13.875" style="40" bestFit="1" customWidth="1"/>
    <col min="10505" max="10505" width="12.125" style="40" bestFit="1" customWidth="1"/>
    <col min="10506" max="10746" width="8.875" style="40" customWidth="1"/>
    <col min="10747" max="10747" width="3.75390625" style="40" customWidth="1"/>
    <col min="10748" max="10748" width="6.125" style="40" bestFit="1" customWidth="1"/>
    <col min="10749" max="10749" width="7.50390625" style="40" bestFit="1" customWidth="1"/>
    <col min="10750" max="10750" width="15.875" style="40" bestFit="1" customWidth="1"/>
    <col min="10751" max="10751" width="10.00390625" style="40" bestFit="1" customWidth="1"/>
    <col min="10752" max="10752" width="16.375" style="40" bestFit="1" customWidth="1"/>
    <col min="10753" max="10753" width="9.75390625" style="40" bestFit="1" customWidth="1"/>
    <col min="10754" max="10754" width="5.25390625" style="40" bestFit="1" customWidth="1"/>
    <col min="10755" max="10755" width="5.00390625" style="40" bestFit="1" customWidth="1"/>
    <col min="10756" max="10756" width="5.875" style="40" customWidth="1"/>
    <col min="10757" max="10759" width="6.25390625" style="40" customWidth="1"/>
    <col min="10760" max="10760" width="13.875" style="40" bestFit="1" customWidth="1"/>
    <col min="10761" max="10761" width="12.125" style="40" bestFit="1" customWidth="1"/>
    <col min="10762" max="11002" width="8.875" style="40" customWidth="1"/>
    <col min="11003" max="11003" width="3.75390625" style="40" customWidth="1"/>
    <col min="11004" max="11004" width="6.125" style="40" bestFit="1" customWidth="1"/>
    <col min="11005" max="11005" width="7.50390625" style="40" bestFit="1" customWidth="1"/>
    <col min="11006" max="11006" width="15.875" style="40" bestFit="1" customWidth="1"/>
    <col min="11007" max="11007" width="10.00390625" style="40" bestFit="1" customWidth="1"/>
    <col min="11008" max="11008" width="16.375" style="40" bestFit="1" customWidth="1"/>
    <col min="11009" max="11009" width="9.75390625" style="40" bestFit="1" customWidth="1"/>
    <col min="11010" max="11010" width="5.25390625" style="40" bestFit="1" customWidth="1"/>
    <col min="11011" max="11011" width="5.00390625" style="40" bestFit="1" customWidth="1"/>
    <col min="11012" max="11012" width="5.875" style="40" customWidth="1"/>
    <col min="11013" max="11015" width="6.25390625" style="40" customWidth="1"/>
    <col min="11016" max="11016" width="13.875" style="40" bestFit="1" customWidth="1"/>
    <col min="11017" max="11017" width="12.125" style="40" bestFit="1" customWidth="1"/>
    <col min="11018" max="11258" width="8.875" style="40" customWidth="1"/>
    <col min="11259" max="11259" width="3.75390625" style="40" customWidth="1"/>
    <col min="11260" max="11260" width="6.125" style="40" bestFit="1" customWidth="1"/>
    <col min="11261" max="11261" width="7.50390625" style="40" bestFit="1" customWidth="1"/>
    <col min="11262" max="11262" width="15.875" style="40" bestFit="1" customWidth="1"/>
    <col min="11263" max="11263" width="10.00390625" style="40" bestFit="1" customWidth="1"/>
    <col min="11264" max="11264" width="16.375" style="40" bestFit="1" customWidth="1"/>
    <col min="11265" max="11265" width="9.75390625" style="40" bestFit="1" customWidth="1"/>
    <col min="11266" max="11266" width="5.25390625" style="40" bestFit="1" customWidth="1"/>
    <col min="11267" max="11267" width="5.00390625" style="40" bestFit="1" customWidth="1"/>
    <col min="11268" max="11268" width="5.875" style="40" customWidth="1"/>
    <col min="11269" max="11271" width="6.25390625" style="40" customWidth="1"/>
    <col min="11272" max="11272" width="13.875" style="40" bestFit="1" customWidth="1"/>
    <col min="11273" max="11273" width="12.125" style="40" bestFit="1" customWidth="1"/>
    <col min="11274" max="11514" width="8.875" style="40" customWidth="1"/>
    <col min="11515" max="11515" width="3.75390625" style="40" customWidth="1"/>
    <col min="11516" max="11516" width="6.125" style="40" bestFit="1" customWidth="1"/>
    <col min="11517" max="11517" width="7.50390625" style="40" bestFit="1" customWidth="1"/>
    <col min="11518" max="11518" width="15.875" style="40" bestFit="1" customWidth="1"/>
    <col min="11519" max="11519" width="10.00390625" style="40" bestFit="1" customWidth="1"/>
    <col min="11520" max="11520" width="16.375" style="40" bestFit="1" customWidth="1"/>
    <col min="11521" max="11521" width="9.75390625" style="40" bestFit="1" customWidth="1"/>
    <col min="11522" max="11522" width="5.25390625" style="40" bestFit="1" customWidth="1"/>
    <col min="11523" max="11523" width="5.00390625" style="40" bestFit="1" customWidth="1"/>
    <col min="11524" max="11524" width="5.875" style="40" customWidth="1"/>
    <col min="11525" max="11527" width="6.25390625" style="40" customWidth="1"/>
    <col min="11528" max="11528" width="13.875" style="40" bestFit="1" customWidth="1"/>
    <col min="11529" max="11529" width="12.125" style="40" bestFit="1" customWidth="1"/>
    <col min="11530" max="11770" width="8.875" style="40" customWidth="1"/>
    <col min="11771" max="11771" width="3.75390625" style="40" customWidth="1"/>
    <col min="11772" max="11772" width="6.125" style="40" bestFit="1" customWidth="1"/>
    <col min="11773" max="11773" width="7.50390625" style="40" bestFit="1" customWidth="1"/>
    <col min="11774" max="11774" width="15.875" style="40" bestFit="1" customWidth="1"/>
    <col min="11775" max="11775" width="10.00390625" style="40" bestFit="1" customWidth="1"/>
    <col min="11776" max="11776" width="16.375" style="40" bestFit="1" customWidth="1"/>
    <col min="11777" max="11777" width="9.75390625" style="40" bestFit="1" customWidth="1"/>
    <col min="11778" max="11778" width="5.25390625" style="40" bestFit="1" customWidth="1"/>
    <col min="11779" max="11779" width="5.00390625" style="40" bestFit="1" customWidth="1"/>
    <col min="11780" max="11780" width="5.875" style="40" customWidth="1"/>
    <col min="11781" max="11783" width="6.25390625" style="40" customWidth="1"/>
    <col min="11784" max="11784" width="13.875" style="40" bestFit="1" customWidth="1"/>
    <col min="11785" max="11785" width="12.125" style="40" bestFit="1" customWidth="1"/>
    <col min="11786" max="12026" width="8.875" style="40" customWidth="1"/>
    <col min="12027" max="12027" width="3.75390625" style="40" customWidth="1"/>
    <col min="12028" max="12028" width="6.125" style="40" bestFit="1" customWidth="1"/>
    <col min="12029" max="12029" width="7.50390625" style="40" bestFit="1" customWidth="1"/>
    <col min="12030" max="12030" width="15.875" style="40" bestFit="1" customWidth="1"/>
    <col min="12031" max="12031" width="10.00390625" style="40" bestFit="1" customWidth="1"/>
    <col min="12032" max="12032" width="16.375" style="40" bestFit="1" customWidth="1"/>
    <col min="12033" max="12033" width="9.75390625" style="40" bestFit="1" customWidth="1"/>
    <col min="12034" max="12034" width="5.25390625" style="40" bestFit="1" customWidth="1"/>
    <col min="12035" max="12035" width="5.00390625" style="40" bestFit="1" customWidth="1"/>
    <col min="12036" max="12036" width="5.875" style="40" customWidth="1"/>
    <col min="12037" max="12039" width="6.25390625" style="40" customWidth="1"/>
    <col min="12040" max="12040" width="13.875" style="40" bestFit="1" customWidth="1"/>
    <col min="12041" max="12041" width="12.125" style="40" bestFit="1" customWidth="1"/>
    <col min="12042" max="12282" width="8.875" style="40" customWidth="1"/>
    <col min="12283" max="12283" width="3.75390625" style="40" customWidth="1"/>
    <col min="12284" max="12284" width="6.125" style="40" bestFit="1" customWidth="1"/>
    <col min="12285" max="12285" width="7.50390625" style="40" bestFit="1" customWidth="1"/>
    <col min="12286" max="12286" width="15.875" style="40" bestFit="1" customWidth="1"/>
    <col min="12287" max="12287" width="10.00390625" style="40" bestFit="1" customWidth="1"/>
    <col min="12288" max="12288" width="16.375" style="40" bestFit="1" customWidth="1"/>
    <col min="12289" max="12289" width="9.75390625" style="40" bestFit="1" customWidth="1"/>
    <col min="12290" max="12290" width="5.25390625" style="40" bestFit="1" customWidth="1"/>
    <col min="12291" max="12291" width="5.00390625" style="40" bestFit="1" customWidth="1"/>
    <col min="12292" max="12292" width="5.875" style="40" customWidth="1"/>
    <col min="12293" max="12295" width="6.25390625" style="40" customWidth="1"/>
    <col min="12296" max="12296" width="13.875" style="40" bestFit="1" customWidth="1"/>
    <col min="12297" max="12297" width="12.125" style="40" bestFit="1" customWidth="1"/>
    <col min="12298" max="12538" width="8.875" style="40" customWidth="1"/>
    <col min="12539" max="12539" width="3.75390625" style="40" customWidth="1"/>
    <col min="12540" max="12540" width="6.125" style="40" bestFit="1" customWidth="1"/>
    <col min="12541" max="12541" width="7.50390625" style="40" bestFit="1" customWidth="1"/>
    <col min="12542" max="12542" width="15.875" style="40" bestFit="1" customWidth="1"/>
    <col min="12543" max="12543" width="10.00390625" style="40" bestFit="1" customWidth="1"/>
    <col min="12544" max="12544" width="16.375" style="40" bestFit="1" customWidth="1"/>
    <col min="12545" max="12545" width="9.75390625" style="40" bestFit="1" customWidth="1"/>
    <col min="12546" max="12546" width="5.25390625" style="40" bestFit="1" customWidth="1"/>
    <col min="12547" max="12547" width="5.00390625" style="40" bestFit="1" customWidth="1"/>
    <col min="12548" max="12548" width="5.875" style="40" customWidth="1"/>
    <col min="12549" max="12551" width="6.25390625" style="40" customWidth="1"/>
    <col min="12552" max="12552" width="13.875" style="40" bestFit="1" customWidth="1"/>
    <col min="12553" max="12553" width="12.125" style="40" bestFit="1" customWidth="1"/>
    <col min="12554" max="12794" width="8.875" style="40" customWidth="1"/>
    <col min="12795" max="12795" width="3.75390625" style="40" customWidth="1"/>
    <col min="12796" max="12796" width="6.125" style="40" bestFit="1" customWidth="1"/>
    <col min="12797" max="12797" width="7.50390625" style="40" bestFit="1" customWidth="1"/>
    <col min="12798" max="12798" width="15.875" style="40" bestFit="1" customWidth="1"/>
    <col min="12799" max="12799" width="10.00390625" style="40" bestFit="1" customWidth="1"/>
    <col min="12800" max="12800" width="16.375" style="40" bestFit="1" customWidth="1"/>
    <col min="12801" max="12801" width="9.75390625" style="40" bestFit="1" customWidth="1"/>
    <col min="12802" max="12802" width="5.25390625" style="40" bestFit="1" customWidth="1"/>
    <col min="12803" max="12803" width="5.00390625" style="40" bestFit="1" customWidth="1"/>
    <col min="12804" max="12804" width="5.875" style="40" customWidth="1"/>
    <col min="12805" max="12807" width="6.25390625" style="40" customWidth="1"/>
    <col min="12808" max="12808" width="13.875" style="40" bestFit="1" customWidth="1"/>
    <col min="12809" max="12809" width="12.125" style="40" bestFit="1" customWidth="1"/>
    <col min="12810" max="13050" width="8.875" style="40" customWidth="1"/>
    <col min="13051" max="13051" width="3.75390625" style="40" customWidth="1"/>
    <col min="13052" max="13052" width="6.125" style="40" bestFit="1" customWidth="1"/>
    <col min="13053" max="13053" width="7.50390625" style="40" bestFit="1" customWidth="1"/>
    <col min="13054" max="13054" width="15.875" style="40" bestFit="1" customWidth="1"/>
    <col min="13055" max="13055" width="10.00390625" style="40" bestFit="1" customWidth="1"/>
    <col min="13056" max="13056" width="16.375" style="40" bestFit="1" customWidth="1"/>
    <col min="13057" max="13057" width="9.75390625" style="40" bestFit="1" customWidth="1"/>
    <col min="13058" max="13058" width="5.25390625" style="40" bestFit="1" customWidth="1"/>
    <col min="13059" max="13059" width="5.00390625" style="40" bestFit="1" customWidth="1"/>
    <col min="13060" max="13060" width="5.875" style="40" customWidth="1"/>
    <col min="13061" max="13063" width="6.25390625" style="40" customWidth="1"/>
    <col min="13064" max="13064" width="13.875" style="40" bestFit="1" customWidth="1"/>
    <col min="13065" max="13065" width="12.125" style="40" bestFit="1" customWidth="1"/>
    <col min="13066" max="13306" width="8.875" style="40" customWidth="1"/>
    <col min="13307" max="13307" width="3.75390625" style="40" customWidth="1"/>
    <col min="13308" max="13308" width="6.125" style="40" bestFit="1" customWidth="1"/>
    <col min="13309" max="13309" width="7.50390625" style="40" bestFit="1" customWidth="1"/>
    <col min="13310" max="13310" width="15.875" style="40" bestFit="1" customWidth="1"/>
    <col min="13311" max="13311" width="10.00390625" style="40" bestFit="1" customWidth="1"/>
    <col min="13312" max="13312" width="16.375" style="40" bestFit="1" customWidth="1"/>
    <col min="13313" max="13313" width="9.75390625" style="40" bestFit="1" customWidth="1"/>
    <col min="13314" max="13314" width="5.25390625" style="40" bestFit="1" customWidth="1"/>
    <col min="13315" max="13315" width="5.00390625" style="40" bestFit="1" customWidth="1"/>
    <col min="13316" max="13316" width="5.875" style="40" customWidth="1"/>
    <col min="13317" max="13319" width="6.25390625" style="40" customWidth="1"/>
    <col min="13320" max="13320" width="13.875" style="40" bestFit="1" customWidth="1"/>
    <col min="13321" max="13321" width="12.125" style="40" bestFit="1" customWidth="1"/>
    <col min="13322" max="13562" width="8.875" style="40" customWidth="1"/>
    <col min="13563" max="13563" width="3.75390625" style="40" customWidth="1"/>
    <col min="13564" max="13564" width="6.125" style="40" bestFit="1" customWidth="1"/>
    <col min="13565" max="13565" width="7.50390625" style="40" bestFit="1" customWidth="1"/>
    <col min="13566" max="13566" width="15.875" style="40" bestFit="1" customWidth="1"/>
    <col min="13567" max="13567" width="10.00390625" style="40" bestFit="1" customWidth="1"/>
    <col min="13568" max="13568" width="16.375" style="40" bestFit="1" customWidth="1"/>
    <col min="13569" max="13569" width="9.75390625" style="40" bestFit="1" customWidth="1"/>
    <col min="13570" max="13570" width="5.25390625" style="40" bestFit="1" customWidth="1"/>
    <col min="13571" max="13571" width="5.00390625" style="40" bestFit="1" customWidth="1"/>
    <col min="13572" max="13572" width="5.875" style="40" customWidth="1"/>
    <col min="13573" max="13575" width="6.25390625" style="40" customWidth="1"/>
    <col min="13576" max="13576" width="13.875" style="40" bestFit="1" customWidth="1"/>
    <col min="13577" max="13577" width="12.125" style="40" bestFit="1" customWidth="1"/>
    <col min="13578" max="13818" width="8.875" style="40" customWidth="1"/>
    <col min="13819" max="13819" width="3.75390625" style="40" customWidth="1"/>
    <col min="13820" max="13820" width="6.125" style="40" bestFit="1" customWidth="1"/>
    <col min="13821" max="13821" width="7.50390625" style="40" bestFit="1" customWidth="1"/>
    <col min="13822" max="13822" width="15.875" style="40" bestFit="1" customWidth="1"/>
    <col min="13823" max="13823" width="10.00390625" style="40" bestFit="1" customWidth="1"/>
    <col min="13824" max="13824" width="16.375" style="40" bestFit="1" customWidth="1"/>
    <col min="13825" max="13825" width="9.75390625" style="40" bestFit="1" customWidth="1"/>
    <col min="13826" max="13826" width="5.25390625" style="40" bestFit="1" customWidth="1"/>
    <col min="13827" max="13827" width="5.00390625" style="40" bestFit="1" customWidth="1"/>
    <col min="13828" max="13828" width="5.875" style="40" customWidth="1"/>
    <col min="13829" max="13831" width="6.25390625" style="40" customWidth="1"/>
    <col min="13832" max="13832" width="13.875" style="40" bestFit="1" customWidth="1"/>
    <col min="13833" max="13833" width="12.125" style="40" bestFit="1" customWidth="1"/>
    <col min="13834" max="14074" width="8.875" style="40" customWidth="1"/>
    <col min="14075" max="14075" width="3.75390625" style="40" customWidth="1"/>
    <col min="14076" max="14076" width="6.125" style="40" bestFit="1" customWidth="1"/>
    <col min="14077" max="14077" width="7.50390625" style="40" bestFit="1" customWidth="1"/>
    <col min="14078" max="14078" width="15.875" style="40" bestFit="1" customWidth="1"/>
    <col min="14079" max="14079" width="10.00390625" style="40" bestFit="1" customWidth="1"/>
    <col min="14080" max="14080" width="16.375" style="40" bestFit="1" customWidth="1"/>
    <col min="14081" max="14081" width="9.75390625" style="40" bestFit="1" customWidth="1"/>
    <col min="14082" max="14082" width="5.25390625" style="40" bestFit="1" customWidth="1"/>
    <col min="14083" max="14083" width="5.00390625" style="40" bestFit="1" customWidth="1"/>
    <col min="14084" max="14084" width="5.875" style="40" customWidth="1"/>
    <col min="14085" max="14087" width="6.25390625" style="40" customWidth="1"/>
    <col min="14088" max="14088" width="13.875" style="40" bestFit="1" customWidth="1"/>
    <col min="14089" max="14089" width="12.125" style="40" bestFit="1" customWidth="1"/>
    <col min="14090" max="14330" width="8.875" style="40" customWidth="1"/>
    <col min="14331" max="14331" width="3.75390625" style="40" customWidth="1"/>
    <col min="14332" max="14332" width="6.125" style="40" bestFit="1" customWidth="1"/>
    <col min="14333" max="14333" width="7.50390625" style="40" bestFit="1" customWidth="1"/>
    <col min="14334" max="14334" width="15.875" style="40" bestFit="1" customWidth="1"/>
    <col min="14335" max="14335" width="10.00390625" style="40" bestFit="1" customWidth="1"/>
    <col min="14336" max="14336" width="16.375" style="40" bestFit="1" customWidth="1"/>
    <col min="14337" max="14337" width="9.75390625" style="40" bestFit="1" customWidth="1"/>
    <col min="14338" max="14338" width="5.25390625" style="40" bestFit="1" customWidth="1"/>
    <col min="14339" max="14339" width="5.00390625" style="40" bestFit="1" customWidth="1"/>
    <col min="14340" max="14340" width="5.875" style="40" customWidth="1"/>
    <col min="14341" max="14343" width="6.25390625" style="40" customWidth="1"/>
    <col min="14344" max="14344" width="13.875" style="40" bestFit="1" customWidth="1"/>
    <col min="14345" max="14345" width="12.125" style="40" bestFit="1" customWidth="1"/>
    <col min="14346" max="14586" width="8.875" style="40" customWidth="1"/>
    <col min="14587" max="14587" width="3.75390625" style="40" customWidth="1"/>
    <col min="14588" max="14588" width="6.125" style="40" bestFit="1" customWidth="1"/>
    <col min="14589" max="14589" width="7.50390625" style="40" bestFit="1" customWidth="1"/>
    <col min="14590" max="14590" width="15.875" style="40" bestFit="1" customWidth="1"/>
    <col min="14591" max="14591" width="10.00390625" style="40" bestFit="1" customWidth="1"/>
    <col min="14592" max="14592" width="16.375" style="40" bestFit="1" customWidth="1"/>
    <col min="14593" max="14593" width="9.75390625" style="40" bestFit="1" customWidth="1"/>
    <col min="14594" max="14594" width="5.25390625" style="40" bestFit="1" customWidth="1"/>
    <col min="14595" max="14595" width="5.00390625" style="40" bestFit="1" customWidth="1"/>
    <col min="14596" max="14596" width="5.875" style="40" customWidth="1"/>
    <col min="14597" max="14599" width="6.25390625" style="40" customWidth="1"/>
    <col min="14600" max="14600" width="13.875" style="40" bestFit="1" customWidth="1"/>
    <col min="14601" max="14601" width="12.125" style="40" bestFit="1" customWidth="1"/>
    <col min="14602" max="14842" width="8.875" style="40" customWidth="1"/>
    <col min="14843" max="14843" width="3.75390625" style="40" customWidth="1"/>
    <col min="14844" max="14844" width="6.125" style="40" bestFit="1" customWidth="1"/>
    <col min="14845" max="14845" width="7.50390625" style="40" bestFit="1" customWidth="1"/>
    <col min="14846" max="14846" width="15.875" style="40" bestFit="1" customWidth="1"/>
    <col min="14847" max="14847" width="10.00390625" style="40" bestFit="1" customWidth="1"/>
    <col min="14848" max="14848" width="16.375" style="40" bestFit="1" customWidth="1"/>
    <col min="14849" max="14849" width="9.75390625" style="40" bestFit="1" customWidth="1"/>
    <col min="14850" max="14850" width="5.25390625" style="40" bestFit="1" customWidth="1"/>
    <col min="14851" max="14851" width="5.00390625" style="40" bestFit="1" customWidth="1"/>
    <col min="14852" max="14852" width="5.875" style="40" customWidth="1"/>
    <col min="14853" max="14855" width="6.25390625" style="40" customWidth="1"/>
    <col min="14856" max="14856" width="13.875" style="40" bestFit="1" customWidth="1"/>
    <col min="14857" max="14857" width="12.125" style="40" bestFit="1" customWidth="1"/>
    <col min="14858" max="15098" width="8.875" style="40" customWidth="1"/>
    <col min="15099" max="15099" width="3.75390625" style="40" customWidth="1"/>
    <col min="15100" max="15100" width="6.125" style="40" bestFit="1" customWidth="1"/>
    <col min="15101" max="15101" width="7.50390625" style="40" bestFit="1" customWidth="1"/>
    <col min="15102" max="15102" width="15.875" style="40" bestFit="1" customWidth="1"/>
    <col min="15103" max="15103" width="10.00390625" style="40" bestFit="1" customWidth="1"/>
    <col min="15104" max="15104" width="16.375" style="40" bestFit="1" customWidth="1"/>
    <col min="15105" max="15105" width="9.75390625" style="40" bestFit="1" customWidth="1"/>
    <col min="15106" max="15106" width="5.25390625" style="40" bestFit="1" customWidth="1"/>
    <col min="15107" max="15107" width="5.00390625" style="40" bestFit="1" customWidth="1"/>
    <col min="15108" max="15108" width="5.875" style="40" customWidth="1"/>
    <col min="15109" max="15111" width="6.25390625" style="40" customWidth="1"/>
    <col min="15112" max="15112" width="13.875" style="40" bestFit="1" customWidth="1"/>
    <col min="15113" max="15113" width="12.125" style="40" bestFit="1" customWidth="1"/>
    <col min="15114" max="15354" width="8.875" style="40" customWidth="1"/>
    <col min="15355" max="15355" width="3.75390625" style="40" customWidth="1"/>
    <col min="15356" max="15356" width="6.125" style="40" bestFit="1" customWidth="1"/>
    <col min="15357" max="15357" width="7.50390625" style="40" bestFit="1" customWidth="1"/>
    <col min="15358" max="15358" width="15.875" style="40" bestFit="1" customWidth="1"/>
    <col min="15359" max="15359" width="10.00390625" style="40" bestFit="1" customWidth="1"/>
    <col min="15360" max="15360" width="16.375" style="40" bestFit="1" customWidth="1"/>
    <col min="15361" max="15361" width="9.75390625" style="40" bestFit="1" customWidth="1"/>
    <col min="15362" max="15362" width="5.25390625" style="40" bestFit="1" customWidth="1"/>
    <col min="15363" max="15363" width="5.00390625" style="40" bestFit="1" customWidth="1"/>
    <col min="15364" max="15364" width="5.875" style="40" customWidth="1"/>
    <col min="15365" max="15367" width="6.25390625" style="40" customWidth="1"/>
    <col min="15368" max="15368" width="13.875" style="40" bestFit="1" customWidth="1"/>
    <col min="15369" max="15369" width="12.125" style="40" bestFit="1" customWidth="1"/>
    <col min="15370" max="15610" width="8.875" style="40" customWidth="1"/>
    <col min="15611" max="15611" width="3.75390625" style="40" customWidth="1"/>
    <col min="15612" max="15612" width="6.125" style="40" bestFit="1" customWidth="1"/>
    <col min="15613" max="15613" width="7.50390625" style="40" bestFit="1" customWidth="1"/>
    <col min="15614" max="15614" width="15.875" style="40" bestFit="1" customWidth="1"/>
    <col min="15615" max="15615" width="10.00390625" style="40" bestFit="1" customWidth="1"/>
    <col min="15616" max="15616" width="16.375" style="40" bestFit="1" customWidth="1"/>
    <col min="15617" max="15617" width="9.75390625" style="40" bestFit="1" customWidth="1"/>
    <col min="15618" max="15618" width="5.25390625" style="40" bestFit="1" customWidth="1"/>
    <col min="15619" max="15619" width="5.00390625" style="40" bestFit="1" customWidth="1"/>
    <col min="15620" max="15620" width="5.875" style="40" customWidth="1"/>
    <col min="15621" max="15623" width="6.25390625" style="40" customWidth="1"/>
    <col min="15624" max="15624" width="13.875" style="40" bestFit="1" customWidth="1"/>
    <col min="15625" max="15625" width="12.125" style="40" bestFit="1" customWidth="1"/>
    <col min="15626" max="15866" width="8.875" style="40" customWidth="1"/>
    <col min="15867" max="15867" width="3.75390625" style="40" customWidth="1"/>
    <col min="15868" max="15868" width="6.125" style="40" bestFit="1" customWidth="1"/>
    <col min="15869" max="15869" width="7.50390625" style="40" bestFit="1" customWidth="1"/>
    <col min="15870" max="15870" width="15.875" style="40" bestFit="1" customWidth="1"/>
    <col min="15871" max="15871" width="10.00390625" style="40" bestFit="1" customWidth="1"/>
    <col min="15872" max="15872" width="16.375" style="40" bestFit="1" customWidth="1"/>
    <col min="15873" max="15873" width="9.75390625" style="40" bestFit="1" customWidth="1"/>
    <col min="15874" max="15874" width="5.25390625" style="40" bestFit="1" customWidth="1"/>
    <col min="15875" max="15875" width="5.00390625" style="40" bestFit="1" customWidth="1"/>
    <col min="15876" max="15876" width="5.875" style="40" customWidth="1"/>
    <col min="15877" max="15879" width="6.25390625" style="40" customWidth="1"/>
    <col min="15880" max="15880" width="13.875" style="40" bestFit="1" customWidth="1"/>
    <col min="15881" max="15881" width="12.125" style="40" bestFit="1" customWidth="1"/>
    <col min="15882" max="16122" width="8.875" style="40" customWidth="1"/>
    <col min="16123" max="16123" width="3.75390625" style="40" customWidth="1"/>
    <col min="16124" max="16124" width="6.125" style="40" bestFit="1" customWidth="1"/>
    <col min="16125" max="16125" width="7.50390625" style="40" bestFit="1" customWidth="1"/>
    <col min="16126" max="16126" width="15.875" style="40" bestFit="1" customWidth="1"/>
    <col min="16127" max="16127" width="10.00390625" style="40" bestFit="1" customWidth="1"/>
    <col min="16128" max="16128" width="16.375" style="40" bestFit="1" customWidth="1"/>
    <col min="16129" max="16129" width="9.75390625" style="40" bestFit="1" customWidth="1"/>
    <col min="16130" max="16130" width="5.25390625" style="40" bestFit="1" customWidth="1"/>
    <col min="16131" max="16131" width="5.00390625" style="40" bestFit="1" customWidth="1"/>
    <col min="16132" max="16132" width="5.875" style="40" customWidth="1"/>
    <col min="16133" max="16135" width="6.25390625" style="40" customWidth="1"/>
    <col min="16136" max="16136" width="13.875" style="40" bestFit="1" customWidth="1"/>
    <col min="16137" max="16137" width="12.125" style="40" bestFit="1" customWidth="1"/>
    <col min="16138" max="16384" width="8.875" style="40" customWidth="1"/>
  </cols>
  <sheetData>
    <row r="1" spans="2:14" ht="28.2" customHeight="1">
      <c r="B1" s="125" t="str">
        <f>+'スコアシート（手書き）'!C2</f>
        <v>特別企画３人チーム大会</v>
      </c>
      <c r="C1" s="96"/>
      <c r="D1" s="96"/>
      <c r="E1" s="96"/>
      <c r="F1" s="96"/>
      <c r="G1" s="96"/>
      <c r="H1" s="97" t="s">
        <v>65</v>
      </c>
      <c r="I1" s="178" t="s">
        <v>66</v>
      </c>
      <c r="J1" s="179"/>
      <c r="K1" s="180"/>
      <c r="L1" s="98" t="s">
        <v>63</v>
      </c>
      <c r="M1" s="167" t="s">
        <v>67</v>
      </c>
      <c r="N1" s="168"/>
    </row>
    <row r="2" spans="2:14" ht="13.5">
      <c r="B2" s="37" t="s">
        <v>28</v>
      </c>
      <c r="C2" s="38" t="s">
        <v>27</v>
      </c>
      <c r="D2" s="38" t="s">
        <v>2</v>
      </c>
      <c r="E2" s="38" t="s">
        <v>9</v>
      </c>
      <c r="F2" s="38" t="s">
        <v>29</v>
      </c>
      <c r="G2" s="38" t="s">
        <v>30</v>
      </c>
      <c r="H2" s="38" t="s">
        <v>31</v>
      </c>
      <c r="I2" s="38" t="s">
        <v>32</v>
      </c>
      <c r="J2" s="38" t="s">
        <v>5</v>
      </c>
      <c r="K2" s="38" t="s">
        <v>57</v>
      </c>
      <c r="L2" s="38" t="s">
        <v>58</v>
      </c>
      <c r="M2" s="39" t="s">
        <v>33</v>
      </c>
      <c r="N2" s="38" t="s">
        <v>34</v>
      </c>
    </row>
    <row r="3" spans="1:14" ht="13.5">
      <c r="A3" s="44">
        <f aca="true" t="shared" si="0" ref="A3">+B3*10+1</f>
        <v>11</v>
      </c>
      <c r="B3" s="169">
        <f>1</f>
        <v>1</v>
      </c>
      <c r="C3" s="172" t="str">
        <f>C$2&amp;$B3</f>
        <v>支部名1</v>
      </c>
      <c r="D3" s="175" t="str">
        <f>D$2&amp;$B3</f>
        <v>チーム名1</v>
      </c>
      <c r="E3" s="76" t="str">
        <f>E$2&amp;$A3</f>
        <v>選手名11</v>
      </c>
      <c r="F3" s="76" t="str">
        <f>F$2&amp;$A3</f>
        <v>フリガナ11</v>
      </c>
      <c r="G3" s="77" t="s">
        <v>48</v>
      </c>
      <c r="H3" s="120" t="s">
        <v>35</v>
      </c>
      <c r="I3" s="120">
        <v>10</v>
      </c>
      <c r="J3" s="175">
        <v>1</v>
      </c>
      <c r="K3" s="175">
        <v>8</v>
      </c>
      <c r="L3" s="175">
        <v>34</v>
      </c>
      <c r="M3" s="42"/>
      <c r="N3" s="175"/>
    </row>
    <row r="4" spans="1:14" ht="13.5">
      <c r="A4" s="44">
        <f>+A3+1</f>
        <v>12</v>
      </c>
      <c r="B4" s="170"/>
      <c r="C4" s="173"/>
      <c r="D4" s="176"/>
      <c r="E4" s="76" t="str">
        <f aca="true" t="shared" si="1" ref="E4:F35">E$2&amp;$A4</f>
        <v>選手名12</v>
      </c>
      <c r="F4" s="76" t="str">
        <f t="shared" si="1"/>
        <v>フリガナ12</v>
      </c>
      <c r="G4" s="77" t="s">
        <v>49</v>
      </c>
      <c r="H4" s="120" t="s">
        <v>37</v>
      </c>
      <c r="I4" s="120">
        <v>20</v>
      </c>
      <c r="J4" s="176"/>
      <c r="K4" s="176"/>
      <c r="L4" s="176"/>
      <c r="M4" s="42"/>
      <c r="N4" s="176"/>
    </row>
    <row r="5" spans="1:14" ht="13.5">
      <c r="A5" s="44">
        <f>+A4+1</f>
        <v>13</v>
      </c>
      <c r="B5" s="171"/>
      <c r="C5" s="174"/>
      <c r="D5" s="177"/>
      <c r="E5" s="76" t="str">
        <f t="shared" si="1"/>
        <v>選手名13</v>
      </c>
      <c r="F5" s="76" t="str">
        <f t="shared" si="1"/>
        <v>フリガナ13</v>
      </c>
      <c r="G5" s="77" t="s">
        <v>68</v>
      </c>
      <c r="H5" s="120" t="s">
        <v>35</v>
      </c>
      <c r="I5" s="120">
        <v>25</v>
      </c>
      <c r="J5" s="177"/>
      <c r="K5" s="177"/>
      <c r="L5" s="177"/>
      <c r="M5" s="42"/>
      <c r="N5" s="85"/>
    </row>
    <row r="6" spans="1:14" ht="13.5">
      <c r="A6" s="44">
        <f aca="true" t="shared" si="2" ref="A6">+B6*10+1</f>
        <v>21</v>
      </c>
      <c r="B6" s="169">
        <f>+B3+1</f>
        <v>2</v>
      </c>
      <c r="C6" s="172" t="str">
        <f>C$2&amp;$B6</f>
        <v>支部名2</v>
      </c>
      <c r="D6" s="175" t="str">
        <f>D$2&amp;$B6</f>
        <v>チーム名2</v>
      </c>
      <c r="E6" s="76" t="str">
        <f t="shared" si="1"/>
        <v>選手名21</v>
      </c>
      <c r="F6" s="76" t="str">
        <f t="shared" si="1"/>
        <v>フリガナ21</v>
      </c>
      <c r="G6" s="77" t="s">
        <v>69</v>
      </c>
      <c r="H6" s="120" t="s">
        <v>35</v>
      </c>
      <c r="I6" s="120">
        <v>15</v>
      </c>
      <c r="J6" s="175">
        <v>2</v>
      </c>
      <c r="K6" s="175">
        <v>18</v>
      </c>
      <c r="L6" s="175">
        <v>4</v>
      </c>
      <c r="M6" s="42"/>
      <c r="N6" s="175"/>
    </row>
    <row r="7" spans="1:14" ht="13.5">
      <c r="A7" s="44">
        <f>+A6+1</f>
        <v>22</v>
      </c>
      <c r="B7" s="170"/>
      <c r="C7" s="173"/>
      <c r="D7" s="176"/>
      <c r="E7" s="76" t="str">
        <f t="shared" si="1"/>
        <v>選手名22</v>
      </c>
      <c r="F7" s="76" t="str">
        <f t="shared" si="1"/>
        <v>フリガナ22</v>
      </c>
      <c r="G7" s="77" t="s">
        <v>70</v>
      </c>
      <c r="H7" s="120" t="s">
        <v>35</v>
      </c>
      <c r="I7" s="120">
        <v>15</v>
      </c>
      <c r="J7" s="176"/>
      <c r="K7" s="176"/>
      <c r="L7" s="176"/>
      <c r="M7" s="42"/>
      <c r="N7" s="176"/>
    </row>
    <row r="8" spans="1:14" ht="13.5">
      <c r="A8" s="44">
        <f>+A7+1</f>
        <v>23</v>
      </c>
      <c r="B8" s="171"/>
      <c r="C8" s="174"/>
      <c r="D8" s="177"/>
      <c r="E8" s="76" t="str">
        <f t="shared" si="1"/>
        <v>選手名23</v>
      </c>
      <c r="F8" s="76" t="str">
        <f t="shared" si="1"/>
        <v>フリガナ23</v>
      </c>
      <c r="G8" s="77" t="s">
        <v>71</v>
      </c>
      <c r="H8" s="120" t="s">
        <v>35</v>
      </c>
      <c r="I8" s="120">
        <v>15</v>
      </c>
      <c r="J8" s="177"/>
      <c r="K8" s="177"/>
      <c r="L8" s="177"/>
      <c r="M8" s="42"/>
      <c r="N8" s="85"/>
    </row>
    <row r="9" spans="1:14" ht="13.5">
      <c r="A9" s="44">
        <f aca="true" t="shared" si="3" ref="A9">+B9*10+1</f>
        <v>31</v>
      </c>
      <c r="B9" s="169">
        <f>+B6+1</f>
        <v>3</v>
      </c>
      <c r="C9" s="172" t="str">
        <f>C$2&amp;$B9</f>
        <v>支部名3</v>
      </c>
      <c r="D9" s="175" t="str">
        <f>D$2&amp;$B9</f>
        <v>チーム名3</v>
      </c>
      <c r="E9" s="76" t="str">
        <f t="shared" si="1"/>
        <v>選手名31</v>
      </c>
      <c r="F9" s="76" t="str">
        <f t="shared" si="1"/>
        <v>フリガナ31</v>
      </c>
      <c r="G9" s="77" t="s">
        <v>72</v>
      </c>
      <c r="H9" s="120" t="s">
        <v>35</v>
      </c>
      <c r="I9" s="120">
        <v>10</v>
      </c>
      <c r="J9" s="175">
        <v>1</v>
      </c>
      <c r="K9" s="175">
        <v>40</v>
      </c>
      <c r="L9" s="175">
        <v>26</v>
      </c>
      <c r="M9" s="42"/>
      <c r="N9" s="175"/>
    </row>
    <row r="10" spans="1:14" ht="13.5">
      <c r="A10" s="44">
        <f>+A9+1</f>
        <v>32</v>
      </c>
      <c r="B10" s="170"/>
      <c r="C10" s="173"/>
      <c r="D10" s="176"/>
      <c r="E10" s="76" t="str">
        <f t="shared" si="1"/>
        <v>選手名32</v>
      </c>
      <c r="F10" s="76" t="str">
        <f t="shared" si="1"/>
        <v>フリガナ32</v>
      </c>
      <c r="G10" s="77" t="s">
        <v>73</v>
      </c>
      <c r="H10" s="120" t="s">
        <v>37</v>
      </c>
      <c r="I10" s="120">
        <v>25</v>
      </c>
      <c r="J10" s="176"/>
      <c r="K10" s="176"/>
      <c r="L10" s="176"/>
      <c r="M10" s="42"/>
      <c r="N10" s="176"/>
    </row>
    <row r="11" spans="1:14" ht="13.5">
      <c r="A11" s="44">
        <f>+A10+1</f>
        <v>33</v>
      </c>
      <c r="B11" s="171"/>
      <c r="C11" s="174"/>
      <c r="D11" s="177"/>
      <c r="E11" s="76" t="str">
        <f t="shared" si="1"/>
        <v>選手名33</v>
      </c>
      <c r="F11" s="76" t="str">
        <f t="shared" si="1"/>
        <v>フリガナ33</v>
      </c>
      <c r="G11" s="77" t="s">
        <v>74</v>
      </c>
      <c r="H11" s="120" t="s">
        <v>35</v>
      </c>
      <c r="I11" s="120">
        <v>15</v>
      </c>
      <c r="J11" s="177"/>
      <c r="K11" s="177"/>
      <c r="L11" s="177"/>
      <c r="M11" s="42"/>
      <c r="N11" s="85"/>
    </row>
    <row r="12" spans="1:14" ht="13.5">
      <c r="A12" s="44">
        <f aca="true" t="shared" si="4" ref="A12">+B12*10+1</f>
        <v>41</v>
      </c>
      <c r="B12" s="169">
        <f>+B9+1</f>
        <v>4</v>
      </c>
      <c r="C12" s="172" t="str">
        <f>C$2&amp;$B12</f>
        <v>支部名4</v>
      </c>
      <c r="D12" s="175" t="str">
        <f>D$2&amp;$B12</f>
        <v>チーム名4</v>
      </c>
      <c r="E12" s="76" t="str">
        <f t="shared" si="1"/>
        <v>選手名41</v>
      </c>
      <c r="F12" s="76" t="str">
        <f t="shared" si="1"/>
        <v>フリガナ41</v>
      </c>
      <c r="G12" s="77" t="s">
        <v>75</v>
      </c>
      <c r="H12" s="120" t="s">
        <v>35</v>
      </c>
      <c r="I12" s="120">
        <v>5</v>
      </c>
      <c r="J12" s="175">
        <v>1</v>
      </c>
      <c r="K12" s="175">
        <v>6</v>
      </c>
      <c r="L12" s="175">
        <v>32</v>
      </c>
      <c r="M12" s="42"/>
      <c r="N12" s="175"/>
    </row>
    <row r="13" spans="1:14" ht="13.5">
      <c r="A13" s="44">
        <f>+A12+1</f>
        <v>42</v>
      </c>
      <c r="B13" s="170"/>
      <c r="C13" s="173"/>
      <c r="D13" s="176"/>
      <c r="E13" s="76" t="str">
        <f t="shared" si="1"/>
        <v>選手名42</v>
      </c>
      <c r="F13" s="76" t="str">
        <f t="shared" si="1"/>
        <v>フリガナ42</v>
      </c>
      <c r="G13" s="77" t="s">
        <v>76</v>
      </c>
      <c r="H13" s="120" t="s">
        <v>37</v>
      </c>
      <c r="I13" s="120">
        <v>25</v>
      </c>
      <c r="J13" s="176"/>
      <c r="K13" s="176"/>
      <c r="L13" s="176"/>
      <c r="M13" s="42"/>
      <c r="N13" s="176"/>
    </row>
    <row r="14" spans="1:14" ht="13.5">
      <c r="A14" s="44">
        <f>+A13+1</f>
        <v>43</v>
      </c>
      <c r="B14" s="171"/>
      <c r="C14" s="174"/>
      <c r="D14" s="177"/>
      <c r="E14" s="76" t="str">
        <f t="shared" si="1"/>
        <v>選手名43</v>
      </c>
      <c r="F14" s="76" t="str">
        <f t="shared" si="1"/>
        <v>フリガナ43</v>
      </c>
      <c r="G14" s="77" t="s">
        <v>77</v>
      </c>
      <c r="H14" s="120" t="s">
        <v>35</v>
      </c>
      <c r="I14" s="120">
        <v>10</v>
      </c>
      <c r="J14" s="177"/>
      <c r="K14" s="177"/>
      <c r="L14" s="177"/>
      <c r="M14" s="42"/>
      <c r="N14" s="85"/>
    </row>
    <row r="15" spans="1:14" ht="13.5">
      <c r="A15" s="44">
        <f aca="true" t="shared" si="5" ref="A15">+B15*10+1</f>
        <v>51</v>
      </c>
      <c r="B15" s="169">
        <f>+B12+1</f>
        <v>5</v>
      </c>
      <c r="C15" s="172" t="str">
        <f>C$2&amp;$B15</f>
        <v>支部名5</v>
      </c>
      <c r="D15" s="175" t="str">
        <f>D$2&amp;$B15</f>
        <v>チーム名5</v>
      </c>
      <c r="E15" s="76" t="str">
        <f t="shared" si="1"/>
        <v>選手名51</v>
      </c>
      <c r="F15" s="76" t="str">
        <f t="shared" si="1"/>
        <v>フリガナ51</v>
      </c>
      <c r="G15" s="77" t="s">
        <v>78</v>
      </c>
      <c r="H15" s="120" t="s">
        <v>35</v>
      </c>
      <c r="I15" s="120">
        <v>5</v>
      </c>
      <c r="J15" s="175">
        <v>1</v>
      </c>
      <c r="K15" s="175">
        <v>42</v>
      </c>
      <c r="L15" s="175">
        <v>28</v>
      </c>
      <c r="M15" s="42"/>
      <c r="N15" s="175"/>
    </row>
    <row r="16" spans="1:14" ht="13.5">
      <c r="A16" s="44">
        <f>+A15+1</f>
        <v>52</v>
      </c>
      <c r="B16" s="170"/>
      <c r="C16" s="173"/>
      <c r="D16" s="176"/>
      <c r="E16" s="76" t="str">
        <f t="shared" si="1"/>
        <v>選手名52</v>
      </c>
      <c r="F16" s="76" t="str">
        <f t="shared" si="1"/>
        <v>フリガナ52</v>
      </c>
      <c r="G16" s="77" t="s">
        <v>79</v>
      </c>
      <c r="H16" s="120" t="s">
        <v>37</v>
      </c>
      <c r="I16" s="120">
        <v>20</v>
      </c>
      <c r="J16" s="176"/>
      <c r="K16" s="176"/>
      <c r="L16" s="176"/>
      <c r="M16" s="42"/>
      <c r="N16" s="176"/>
    </row>
    <row r="17" spans="1:14" ht="13.5">
      <c r="A17" s="44">
        <f>+A16+1</f>
        <v>53</v>
      </c>
      <c r="B17" s="171"/>
      <c r="C17" s="174"/>
      <c r="D17" s="177"/>
      <c r="E17" s="76" t="str">
        <f t="shared" si="1"/>
        <v>選手名53</v>
      </c>
      <c r="F17" s="76" t="str">
        <f t="shared" si="1"/>
        <v>フリガナ53</v>
      </c>
      <c r="G17" s="77" t="s">
        <v>80</v>
      </c>
      <c r="H17" s="120" t="s">
        <v>35</v>
      </c>
      <c r="I17" s="120">
        <v>5</v>
      </c>
      <c r="J17" s="177"/>
      <c r="K17" s="177"/>
      <c r="L17" s="177"/>
      <c r="M17" s="42"/>
      <c r="N17" s="85"/>
    </row>
    <row r="18" spans="1:14" ht="13.5">
      <c r="A18" s="44">
        <f aca="true" t="shared" si="6" ref="A18">+B18*10+1</f>
        <v>61</v>
      </c>
      <c r="B18" s="169">
        <f>+B15+1</f>
        <v>6</v>
      </c>
      <c r="C18" s="172" t="str">
        <f>C$2&amp;$B18</f>
        <v>支部名6</v>
      </c>
      <c r="D18" s="175" t="str">
        <f>D$2&amp;$B18</f>
        <v>チーム名6</v>
      </c>
      <c r="E18" s="76" t="str">
        <f t="shared" si="1"/>
        <v>選手名61</v>
      </c>
      <c r="F18" s="76" t="str">
        <f t="shared" si="1"/>
        <v>フリガナ61</v>
      </c>
      <c r="G18" s="77" t="s">
        <v>81</v>
      </c>
      <c r="H18" s="120" t="s">
        <v>35</v>
      </c>
      <c r="I18" s="120">
        <v>0</v>
      </c>
      <c r="J18" s="175">
        <v>1</v>
      </c>
      <c r="K18" s="175">
        <v>12</v>
      </c>
      <c r="L18" s="175">
        <v>38</v>
      </c>
      <c r="M18" s="42"/>
      <c r="N18" s="175"/>
    </row>
    <row r="19" spans="1:14" ht="13.5">
      <c r="A19" s="44">
        <f>+A18+1</f>
        <v>62</v>
      </c>
      <c r="B19" s="170"/>
      <c r="C19" s="173"/>
      <c r="D19" s="176"/>
      <c r="E19" s="76" t="str">
        <f t="shared" si="1"/>
        <v>選手名62</v>
      </c>
      <c r="F19" s="76" t="str">
        <f t="shared" si="1"/>
        <v>フリガナ62</v>
      </c>
      <c r="G19" s="77" t="s">
        <v>82</v>
      </c>
      <c r="H19" s="120" t="s">
        <v>37</v>
      </c>
      <c r="I19" s="120">
        <v>15</v>
      </c>
      <c r="J19" s="176"/>
      <c r="K19" s="176"/>
      <c r="L19" s="176"/>
      <c r="M19" s="42"/>
      <c r="N19" s="176"/>
    </row>
    <row r="20" spans="1:14" ht="13.5">
      <c r="A20" s="44">
        <f>+A19+1</f>
        <v>63</v>
      </c>
      <c r="B20" s="171"/>
      <c r="C20" s="174"/>
      <c r="D20" s="177"/>
      <c r="E20" s="76" t="str">
        <f t="shared" si="1"/>
        <v>選手名63</v>
      </c>
      <c r="F20" s="76" t="str">
        <f t="shared" si="1"/>
        <v>フリガナ63</v>
      </c>
      <c r="G20" s="77" t="s">
        <v>83</v>
      </c>
      <c r="H20" s="120" t="s">
        <v>35</v>
      </c>
      <c r="I20" s="120" t="s">
        <v>36</v>
      </c>
      <c r="J20" s="177"/>
      <c r="K20" s="177"/>
      <c r="L20" s="177"/>
      <c r="M20" s="42"/>
      <c r="N20" s="85"/>
    </row>
    <row r="21" spans="1:14" ht="13.5">
      <c r="A21" s="44">
        <f aca="true" t="shared" si="7" ref="A21">+B21*10+1</f>
        <v>71</v>
      </c>
      <c r="B21" s="169">
        <f>+B18+1</f>
        <v>7</v>
      </c>
      <c r="C21" s="172" t="str">
        <f>C$2&amp;$B21</f>
        <v>支部名7</v>
      </c>
      <c r="D21" s="175" t="str">
        <f>D$2&amp;$B21</f>
        <v>チーム名7</v>
      </c>
      <c r="E21" s="76" t="str">
        <f t="shared" si="1"/>
        <v>選手名71</v>
      </c>
      <c r="F21" s="76" t="str">
        <f t="shared" si="1"/>
        <v>フリガナ71</v>
      </c>
      <c r="G21" s="77" t="s">
        <v>84</v>
      </c>
      <c r="H21" s="120" t="s">
        <v>35</v>
      </c>
      <c r="I21" s="120" t="s">
        <v>36</v>
      </c>
      <c r="J21" s="175">
        <v>1</v>
      </c>
      <c r="K21" s="175">
        <v>20</v>
      </c>
      <c r="L21" s="175">
        <v>6</v>
      </c>
      <c r="M21" s="42"/>
      <c r="N21" s="175"/>
    </row>
    <row r="22" spans="1:14" ht="13.5">
      <c r="A22" s="44">
        <f>+A21+1</f>
        <v>72</v>
      </c>
      <c r="B22" s="170"/>
      <c r="C22" s="173"/>
      <c r="D22" s="176"/>
      <c r="E22" s="76" t="str">
        <f t="shared" si="1"/>
        <v>選手名72</v>
      </c>
      <c r="F22" s="76" t="str">
        <f t="shared" si="1"/>
        <v>フリガナ72</v>
      </c>
      <c r="G22" s="77" t="s">
        <v>85</v>
      </c>
      <c r="H22" s="120" t="s">
        <v>35</v>
      </c>
      <c r="I22" s="120" t="s">
        <v>36</v>
      </c>
      <c r="J22" s="176"/>
      <c r="K22" s="176"/>
      <c r="L22" s="176"/>
      <c r="M22" s="42"/>
      <c r="N22" s="176"/>
    </row>
    <row r="23" spans="1:14" ht="13.5">
      <c r="A23" s="44">
        <f>+A22+1</f>
        <v>73</v>
      </c>
      <c r="B23" s="171"/>
      <c r="C23" s="174"/>
      <c r="D23" s="177"/>
      <c r="E23" s="76" t="str">
        <f t="shared" si="1"/>
        <v>選手名73</v>
      </c>
      <c r="F23" s="76" t="str">
        <f t="shared" si="1"/>
        <v>フリガナ73</v>
      </c>
      <c r="G23" s="77" t="s">
        <v>86</v>
      </c>
      <c r="H23" s="120" t="s">
        <v>35</v>
      </c>
      <c r="I23" s="120" t="s">
        <v>36</v>
      </c>
      <c r="J23" s="177"/>
      <c r="K23" s="177"/>
      <c r="L23" s="177"/>
      <c r="M23" s="42"/>
      <c r="N23" s="85"/>
    </row>
    <row r="24" spans="1:14" ht="13.5">
      <c r="A24" s="44">
        <f aca="true" t="shared" si="8" ref="A24">+B24*10+1</f>
        <v>81</v>
      </c>
      <c r="B24" s="169">
        <f>+B21+1</f>
        <v>8</v>
      </c>
      <c r="C24" s="172" t="str">
        <f>C$2&amp;$B24</f>
        <v>支部名8</v>
      </c>
      <c r="D24" s="175" t="str">
        <f>D$2&amp;$B24</f>
        <v>チーム名8</v>
      </c>
      <c r="E24" s="76" t="str">
        <f t="shared" si="1"/>
        <v>選手名81</v>
      </c>
      <c r="F24" s="76" t="str">
        <f t="shared" si="1"/>
        <v>フリガナ81</v>
      </c>
      <c r="G24" s="77" t="s">
        <v>87</v>
      </c>
      <c r="H24" s="120" t="s">
        <v>35</v>
      </c>
      <c r="I24" s="120" t="s">
        <v>36</v>
      </c>
      <c r="J24" s="175">
        <v>2</v>
      </c>
      <c r="K24" s="175">
        <v>26</v>
      </c>
      <c r="L24" s="175">
        <v>12</v>
      </c>
      <c r="M24" s="42"/>
      <c r="N24" s="175"/>
    </row>
    <row r="25" spans="1:14" ht="13.5">
      <c r="A25" s="44">
        <f>+A24+1</f>
        <v>82</v>
      </c>
      <c r="B25" s="170"/>
      <c r="C25" s="173"/>
      <c r="D25" s="176"/>
      <c r="E25" s="76" t="str">
        <f t="shared" si="1"/>
        <v>選手名82</v>
      </c>
      <c r="F25" s="76" t="str">
        <f t="shared" si="1"/>
        <v>フリガナ82</v>
      </c>
      <c r="G25" s="77" t="s">
        <v>88</v>
      </c>
      <c r="H25" s="120" t="s">
        <v>35</v>
      </c>
      <c r="I25" s="120" t="s">
        <v>36</v>
      </c>
      <c r="J25" s="176"/>
      <c r="K25" s="176"/>
      <c r="L25" s="176"/>
      <c r="M25" s="42"/>
      <c r="N25" s="176"/>
    </row>
    <row r="26" spans="1:14" ht="13.5">
      <c r="A26" s="44">
        <f>+A25+1</f>
        <v>83</v>
      </c>
      <c r="B26" s="171"/>
      <c r="C26" s="174"/>
      <c r="D26" s="177"/>
      <c r="E26" s="76" t="str">
        <f t="shared" si="1"/>
        <v>選手名83</v>
      </c>
      <c r="F26" s="76" t="str">
        <f t="shared" si="1"/>
        <v>フリガナ83</v>
      </c>
      <c r="G26" s="77" t="s">
        <v>89</v>
      </c>
      <c r="H26" s="120" t="s">
        <v>35</v>
      </c>
      <c r="I26" s="120" t="s">
        <v>36</v>
      </c>
      <c r="J26" s="177"/>
      <c r="K26" s="177"/>
      <c r="L26" s="177"/>
      <c r="M26" s="42"/>
      <c r="N26" s="85"/>
    </row>
    <row r="27" spans="1:14" ht="13.5">
      <c r="A27" s="44">
        <f aca="true" t="shared" si="9" ref="A27">+B27*10+1</f>
        <v>91</v>
      </c>
      <c r="B27" s="169">
        <f>+B24+1</f>
        <v>9</v>
      </c>
      <c r="C27" s="172" t="str">
        <f>C$2&amp;$B27</f>
        <v>支部名9</v>
      </c>
      <c r="D27" s="175" t="str">
        <f>D$2&amp;$B27</f>
        <v>チーム名9</v>
      </c>
      <c r="E27" s="76" t="str">
        <f t="shared" si="1"/>
        <v>選手名91</v>
      </c>
      <c r="F27" s="76" t="str">
        <f t="shared" si="1"/>
        <v>フリガナ91</v>
      </c>
      <c r="G27" s="77" t="s">
        <v>90</v>
      </c>
      <c r="H27" s="120" t="s">
        <v>35</v>
      </c>
      <c r="I27" s="120" t="s">
        <v>36</v>
      </c>
      <c r="J27" s="175">
        <v>1</v>
      </c>
      <c r="K27" s="175">
        <v>30</v>
      </c>
      <c r="L27" s="175">
        <v>16</v>
      </c>
      <c r="M27" s="42"/>
      <c r="N27" s="175"/>
    </row>
    <row r="28" spans="1:14" ht="13.5">
      <c r="A28" s="44">
        <f>+A27+1</f>
        <v>92</v>
      </c>
      <c r="B28" s="170"/>
      <c r="C28" s="173"/>
      <c r="D28" s="176"/>
      <c r="E28" s="76" t="str">
        <f t="shared" si="1"/>
        <v>選手名92</v>
      </c>
      <c r="F28" s="76" t="str">
        <f t="shared" si="1"/>
        <v>フリガナ92</v>
      </c>
      <c r="G28" s="77" t="s">
        <v>91</v>
      </c>
      <c r="H28" s="120" t="s">
        <v>35</v>
      </c>
      <c r="I28" s="120" t="s">
        <v>36</v>
      </c>
      <c r="J28" s="176"/>
      <c r="K28" s="176"/>
      <c r="L28" s="176"/>
      <c r="M28" s="42"/>
      <c r="N28" s="176"/>
    </row>
    <row r="29" spans="1:14" ht="13.5">
      <c r="A29" s="44">
        <f>+A28+1</f>
        <v>93</v>
      </c>
      <c r="B29" s="171"/>
      <c r="C29" s="174"/>
      <c r="D29" s="177"/>
      <c r="E29" s="76" t="str">
        <f t="shared" si="1"/>
        <v>選手名93</v>
      </c>
      <c r="F29" s="76" t="str">
        <f t="shared" si="1"/>
        <v>フリガナ93</v>
      </c>
      <c r="G29" s="77" t="s">
        <v>92</v>
      </c>
      <c r="H29" s="120" t="s">
        <v>35</v>
      </c>
      <c r="I29" s="120" t="s">
        <v>36</v>
      </c>
      <c r="J29" s="177"/>
      <c r="K29" s="177"/>
      <c r="L29" s="177"/>
      <c r="M29" s="42"/>
      <c r="N29" s="85"/>
    </row>
    <row r="30" spans="1:14" ht="13.5">
      <c r="A30" s="44">
        <f aca="true" t="shared" si="10" ref="A30">+B30*10+1</f>
        <v>101</v>
      </c>
      <c r="B30" s="169">
        <f>+B27+1</f>
        <v>10</v>
      </c>
      <c r="C30" s="172" t="str">
        <f>C$2&amp;$B30</f>
        <v>支部名10</v>
      </c>
      <c r="D30" s="175" t="str">
        <f>D$2&amp;$B30</f>
        <v>チーム名10</v>
      </c>
      <c r="E30" s="76" t="str">
        <f t="shared" si="1"/>
        <v>選手名101</v>
      </c>
      <c r="F30" s="76" t="str">
        <f t="shared" si="1"/>
        <v>フリガナ101</v>
      </c>
      <c r="G30" s="77" t="s">
        <v>93</v>
      </c>
      <c r="H30" s="120" t="s">
        <v>35</v>
      </c>
      <c r="I30" s="120">
        <v>10</v>
      </c>
      <c r="J30" s="175">
        <v>1</v>
      </c>
      <c r="K30" s="175">
        <v>38</v>
      </c>
      <c r="L30" s="175">
        <v>24</v>
      </c>
      <c r="M30" s="42"/>
      <c r="N30" s="175"/>
    </row>
    <row r="31" spans="1:14" ht="13.5">
      <c r="A31" s="44">
        <f>+A30+1</f>
        <v>102</v>
      </c>
      <c r="B31" s="170"/>
      <c r="C31" s="173"/>
      <c r="D31" s="176"/>
      <c r="E31" s="76" t="str">
        <f t="shared" si="1"/>
        <v>選手名102</v>
      </c>
      <c r="F31" s="76" t="str">
        <f t="shared" si="1"/>
        <v>フリガナ102</v>
      </c>
      <c r="G31" s="77" t="s">
        <v>94</v>
      </c>
      <c r="H31" s="120" t="s">
        <v>35</v>
      </c>
      <c r="I31" s="120">
        <v>5</v>
      </c>
      <c r="J31" s="176"/>
      <c r="K31" s="176"/>
      <c r="L31" s="176"/>
      <c r="M31" s="42"/>
      <c r="N31" s="176"/>
    </row>
    <row r="32" spans="1:14" ht="13.5">
      <c r="A32" s="44">
        <f>+A31+1</f>
        <v>103</v>
      </c>
      <c r="B32" s="171"/>
      <c r="C32" s="174"/>
      <c r="D32" s="177"/>
      <c r="E32" s="76" t="str">
        <f t="shared" si="1"/>
        <v>選手名103</v>
      </c>
      <c r="F32" s="76" t="str">
        <f t="shared" si="1"/>
        <v>フリガナ103</v>
      </c>
      <c r="G32" s="77" t="s">
        <v>95</v>
      </c>
      <c r="H32" s="120" t="s">
        <v>35</v>
      </c>
      <c r="I32" s="120">
        <v>10</v>
      </c>
      <c r="J32" s="177"/>
      <c r="K32" s="177"/>
      <c r="L32" s="177"/>
      <c r="M32" s="42"/>
      <c r="N32" s="85"/>
    </row>
    <row r="33" spans="1:14" ht="13.5">
      <c r="A33" s="44">
        <f aca="true" t="shared" si="11" ref="A33">+B33*10+1</f>
        <v>111</v>
      </c>
      <c r="B33" s="169">
        <f>+B30+1</f>
        <v>11</v>
      </c>
      <c r="C33" s="172" t="str">
        <f>C$2&amp;$B33</f>
        <v>支部名11</v>
      </c>
      <c r="D33" s="175" t="str">
        <f>D$2&amp;$B33</f>
        <v>チーム名11</v>
      </c>
      <c r="E33" s="76" t="str">
        <f t="shared" si="1"/>
        <v>選手名111</v>
      </c>
      <c r="F33" s="76" t="str">
        <f t="shared" si="1"/>
        <v>フリガナ111</v>
      </c>
      <c r="G33" s="77"/>
      <c r="H33" s="120"/>
      <c r="I33" s="120"/>
      <c r="J33" s="175"/>
      <c r="K33" s="175"/>
      <c r="L33" s="175"/>
      <c r="M33" s="42"/>
      <c r="N33" s="175"/>
    </row>
    <row r="34" spans="1:14" ht="13.5">
      <c r="A34" s="44">
        <f>+A33+1</f>
        <v>112</v>
      </c>
      <c r="B34" s="170"/>
      <c r="C34" s="173"/>
      <c r="D34" s="176"/>
      <c r="E34" s="76" t="str">
        <f t="shared" si="1"/>
        <v>選手名112</v>
      </c>
      <c r="F34" s="76" t="str">
        <f t="shared" si="1"/>
        <v>フリガナ112</v>
      </c>
      <c r="G34" s="77"/>
      <c r="H34" s="41"/>
      <c r="I34" s="41"/>
      <c r="J34" s="176"/>
      <c r="K34" s="176"/>
      <c r="L34" s="176"/>
      <c r="M34" s="42"/>
      <c r="N34" s="176"/>
    </row>
    <row r="35" spans="1:14" ht="13.5">
      <c r="A35" s="44">
        <f>+A34+1</f>
        <v>113</v>
      </c>
      <c r="B35" s="171"/>
      <c r="C35" s="174"/>
      <c r="D35" s="177"/>
      <c r="E35" s="76" t="str">
        <f t="shared" si="1"/>
        <v>選手名113</v>
      </c>
      <c r="F35" s="76" t="str">
        <f t="shared" si="1"/>
        <v>フリガナ113</v>
      </c>
      <c r="G35" s="77"/>
      <c r="H35" s="41"/>
      <c r="I35" s="41"/>
      <c r="J35" s="177"/>
      <c r="K35" s="177"/>
      <c r="L35" s="177"/>
      <c r="M35" s="42"/>
      <c r="N35" s="85"/>
    </row>
    <row r="36" spans="1:14" ht="13.5">
      <c r="A36" s="44">
        <f aca="true" t="shared" si="12" ref="A36">+B36*10+1</f>
        <v>121</v>
      </c>
      <c r="B36" s="169">
        <f>+B33+1</f>
        <v>12</v>
      </c>
      <c r="C36" s="172" t="str">
        <f>C$2&amp;$B36</f>
        <v>支部名12</v>
      </c>
      <c r="D36" s="175" t="str">
        <f>D$2&amp;$B36</f>
        <v>チーム名12</v>
      </c>
      <c r="E36" s="76" t="str">
        <f aca="true" t="shared" si="13" ref="E36:F67">E$2&amp;$A36</f>
        <v>選手名121</v>
      </c>
      <c r="F36" s="76" t="str">
        <f t="shared" si="13"/>
        <v>フリガナ121</v>
      </c>
      <c r="G36" s="77"/>
      <c r="H36" s="41"/>
      <c r="I36" s="41"/>
      <c r="J36" s="175"/>
      <c r="K36" s="175"/>
      <c r="L36" s="175"/>
      <c r="M36" s="42"/>
      <c r="N36" s="175"/>
    </row>
    <row r="37" spans="1:14" ht="13.5">
      <c r="A37" s="44">
        <f>+A36+1</f>
        <v>122</v>
      </c>
      <c r="B37" s="170"/>
      <c r="C37" s="173"/>
      <c r="D37" s="176"/>
      <c r="E37" s="76" t="str">
        <f t="shared" si="13"/>
        <v>選手名122</v>
      </c>
      <c r="F37" s="76" t="str">
        <f t="shared" si="13"/>
        <v>フリガナ122</v>
      </c>
      <c r="G37" s="77"/>
      <c r="H37" s="41"/>
      <c r="I37" s="41"/>
      <c r="J37" s="176"/>
      <c r="K37" s="176"/>
      <c r="L37" s="176"/>
      <c r="M37" s="42"/>
      <c r="N37" s="176"/>
    </row>
    <row r="38" spans="1:14" ht="13.5">
      <c r="A38" s="44">
        <f>+A37+1</f>
        <v>123</v>
      </c>
      <c r="B38" s="171"/>
      <c r="C38" s="174"/>
      <c r="D38" s="177"/>
      <c r="E38" s="76" t="str">
        <f t="shared" si="13"/>
        <v>選手名123</v>
      </c>
      <c r="F38" s="76" t="str">
        <f t="shared" si="13"/>
        <v>フリガナ123</v>
      </c>
      <c r="G38" s="77"/>
      <c r="H38" s="41"/>
      <c r="I38" s="41"/>
      <c r="J38" s="177"/>
      <c r="K38" s="177"/>
      <c r="L38" s="177"/>
      <c r="M38" s="42"/>
      <c r="N38" s="85"/>
    </row>
    <row r="39" spans="1:14" ht="13.5">
      <c r="A39" s="44">
        <f aca="true" t="shared" si="14" ref="A39">+B39*10+1</f>
        <v>131</v>
      </c>
      <c r="B39" s="169">
        <f>+B36+1</f>
        <v>13</v>
      </c>
      <c r="C39" s="172" t="str">
        <f>C$2&amp;$B39</f>
        <v>支部名13</v>
      </c>
      <c r="D39" s="175" t="str">
        <f>D$2&amp;$B39</f>
        <v>チーム名13</v>
      </c>
      <c r="E39" s="76" t="str">
        <f t="shared" si="13"/>
        <v>選手名131</v>
      </c>
      <c r="F39" s="76" t="str">
        <f t="shared" si="13"/>
        <v>フリガナ131</v>
      </c>
      <c r="G39" s="77"/>
      <c r="H39" s="41"/>
      <c r="I39" s="41"/>
      <c r="J39" s="175"/>
      <c r="K39" s="175"/>
      <c r="L39" s="175"/>
      <c r="M39" s="42"/>
      <c r="N39" s="175"/>
    </row>
    <row r="40" spans="1:14" ht="13.5">
      <c r="A40" s="44">
        <f>+A39+1</f>
        <v>132</v>
      </c>
      <c r="B40" s="170"/>
      <c r="C40" s="173"/>
      <c r="D40" s="176"/>
      <c r="E40" s="76" t="str">
        <f t="shared" si="13"/>
        <v>選手名132</v>
      </c>
      <c r="F40" s="76" t="str">
        <f t="shared" si="13"/>
        <v>フリガナ132</v>
      </c>
      <c r="G40" s="77"/>
      <c r="H40" s="41"/>
      <c r="I40" s="41"/>
      <c r="J40" s="176"/>
      <c r="K40" s="176"/>
      <c r="L40" s="176"/>
      <c r="M40" s="42"/>
      <c r="N40" s="176"/>
    </row>
    <row r="41" spans="1:14" ht="13.5">
      <c r="A41" s="44">
        <f>+A40+1</f>
        <v>133</v>
      </c>
      <c r="B41" s="171"/>
      <c r="C41" s="174"/>
      <c r="D41" s="177"/>
      <c r="E41" s="76" t="str">
        <f t="shared" si="13"/>
        <v>選手名133</v>
      </c>
      <c r="F41" s="76" t="str">
        <f t="shared" si="13"/>
        <v>フリガナ133</v>
      </c>
      <c r="G41" s="77"/>
      <c r="H41" s="41"/>
      <c r="I41" s="41"/>
      <c r="J41" s="177"/>
      <c r="K41" s="177"/>
      <c r="L41" s="177"/>
      <c r="M41" s="42"/>
      <c r="N41" s="85"/>
    </row>
    <row r="42" spans="1:14" ht="13.5">
      <c r="A42" s="44">
        <f aca="true" t="shared" si="15" ref="A42">+B42*10+1</f>
        <v>141</v>
      </c>
      <c r="B42" s="169">
        <f>+B39+1</f>
        <v>14</v>
      </c>
      <c r="C42" s="172" t="str">
        <f>C$2&amp;$B42</f>
        <v>支部名14</v>
      </c>
      <c r="D42" s="175" t="str">
        <f>D$2&amp;$B42</f>
        <v>チーム名14</v>
      </c>
      <c r="E42" s="76" t="str">
        <f t="shared" si="13"/>
        <v>選手名141</v>
      </c>
      <c r="F42" s="76" t="str">
        <f t="shared" si="13"/>
        <v>フリガナ141</v>
      </c>
      <c r="G42" s="77"/>
      <c r="H42" s="41"/>
      <c r="I42" s="41"/>
      <c r="J42" s="175"/>
      <c r="K42" s="175"/>
      <c r="L42" s="175"/>
      <c r="M42" s="42"/>
      <c r="N42" s="175"/>
    </row>
    <row r="43" spans="1:14" ht="13.5">
      <c r="A43" s="44">
        <f>+A42+1</f>
        <v>142</v>
      </c>
      <c r="B43" s="170"/>
      <c r="C43" s="173"/>
      <c r="D43" s="176"/>
      <c r="E43" s="76" t="str">
        <f t="shared" si="13"/>
        <v>選手名142</v>
      </c>
      <c r="F43" s="76" t="str">
        <f t="shared" si="13"/>
        <v>フリガナ142</v>
      </c>
      <c r="G43" s="77"/>
      <c r="H43" s="41"/>
      <c r="I43" s="41"/>
      <c r="J43" s="176"/>
      <c r="K43" s="176"/>
      <c r="L43" s="176"/>
      <c r="M43" s="42"/>
      <c r="N43" s="176"/>
    </row>
    <row r="44" spans="1:14" ht="13.5">
      <c r="A44" s="44">
        <f>+A43+1</f>
        <v>143</v>
      </c>
      <c r="B44" s="171"/>
      <c r="C44" s="174"/>
      <c r="D44" s="177"/>
      <c r="E44" s="76" t="str">
        <f t="shared" si="13"/>
        <v>選手名143</v>
      </c>
      <c r="F44" s="76" t="str">
        <f t="shared" si="13"/>
        <v>フリガナ143</v>
      </c>
      <c r="G44" s="77"/>
      <c r="H44" s="41"/>
      <c r="I44" s="41"/>
      <c r="J44" s="177"/>
      <c r="K44" s="177"/>
      <c r="L44" s="177"/>
      <c r="M44" s="42"/>
      <c r="N44" s="85"/>
    </row>
    <row r="45" spans="1:14" ht="13.5">
      <c r="A45" s="44">
        <f aca="true" t="shared" si="16" ref="A45">+B45*10+1</f>
        <v>151</v>
      </c>
      <c r="B45" s="169">
        <f>+B42+1</f>
        <v>15</v>
      </c>
      <c r="C45" s="172" t="str">
        <f>C$2&amp;$B45</f>
        <v>支部名15</v>
      </c>
      <c r="D45" s="175" t="str">
        <f>D$2&amp;$B45</f>
        <v>チーム名15</v>
      </c>
      <c r="E45" s="76" t="str">
        <f t="shared" si="13"/>
        <v>選手名151</v>
      </c>
      <c r="F45" s="76" t="str">
        <f t="shared" si="13"/>
        <v>フリガナ151</v>
      </c>
      <c r="G45" s="77"/>
      <c r="H45" s="41"/>
      <c r="I45" s="41"/>
      <c r="J45" s="175"/>
      <c r="K45" s="175"/>
      <c r="L45" s="175"/>
      <c r="M45" s="42"/>
      <c r="N45" s="175"/>
    </row>
    <row r="46" spans="1:14" ht="13.5">
      <c r="A46" s="44">
        <f>+A45+1</f>
        <v>152</v>
      </c>
      <c r="B46" s="170"/>
      <c r="C46" s="173"/>
      <c r="D46" s="176"/>
      <c r="E46" s="76" t="str">
        <f t="shared" si="13"/>
        <v>選手名152</v>
      </c>
      <c r="F46" s="76" t="str">
        <f t="shared" si="13"/>
        <v>フリガナ152</v>
      </c>
      <c r="G46" s="77"/>
      <c r="H46" s="41"/>
      <c r="I46" s="41"/>
      <c r="J46" s="176"/>
      <c r="K46" s="176"/>
      <c r="L46" s="176"/>
      <c r="M46" s="42"/>
      <c r="N46" s="176"/>
    </row>
    <row r="47" spans="1:14" ht="13.5">
      <c r="A47" s="44">
        <f>+A46+1</f>
        <v>153</v>
      </c>
      <c r="B47" s="171"/>
      <c r="C47" s="174"/>
      <c r="D47" s="177"/>
      <c r="E47" s="76" t="str">
        <f t="shared" si="13"/>
        <v>選手名153</v>
      </c>
      <c r="F47" s="76" t="str">
        <f t="shared" si="13"/>
        <v>フリガナ153</v>
      </c>
      <c r="G47" s="77"/>
      <c r="H47" s="41"/>
      <c r="I47" s="41"/>
      <c r="J47" s="177"/>
      <c r="K47" s="177"/>
      <c r="L47" s="177"/>
      <c r="M47" s="42"/>
      <c r="N47" s="85"/>
    </row>
    <row r="48" spans="1:14" ht="13.5">
      <c r="A48" s="44">
        <f aca="true" t="shared" si="17" ref="A48">+B48*10+1</f>
        <v>161</v>
      </c>
      <c r="B48" s="169">
        <f>+B45+1</f>
        <v>16</v>
      </c>
      <c r="C48" s="172" t="str">
        <f>C$2&amp;$B48</f>
        <v>支部名16</v>
      </c>
      <c r="D48" s="175" t="str">
        <f>D$2&amp;$B48</f>
        <v>チーム名16</v>
      </c>
      <c r="E48" s="76" t="str">
        <f t="shared" si="13"/>
        <v>選手名161</v>
      </c>
      <c r="F48" s="76" t="str">
        <f t="shared" si="13"/>
        <v>フリガナ161</v>
      </c>
      <c r="G48" s="77"/>
      <c r="H48" s="41"/>
      <c r="I48" s="41"/>
      <c r="J48" s="175"/>
      <c r="K48" s="175"/>
      <c r="L48" s="175"/>
      <c r="M48" s="42"/>
      <c r="N48" s="175"/>
    </row>
    <row r="49" spans="1:14" ht="13.5">
      <c r="A49" s="44">
        <f>+A48+1</f>
        <v>162</v>
      </c>
      <c r="B49" s="170"/>
      <c r="C49" s="173"/>
      <c r="D49" s="176"/>
      <c r="E49" s="76" t="str">
        <f t="shared" si="13"/>
        <v>選手名162</v>
      </c>
      <c r="F49" s="76" t="str">
        <f t="shared" si="13"/>
        <v>フリガナ162</v>
      </c>
      <c r="G49" s="77"/>
      <c r="H49" s="41"/>
      <c r="I49" s="41"/>
      <c r="J49" s="176"/>
      <c r="K49" s="176"/>
      <c r="L49" s="176"/>
      <c r="M49" s="42"/>
      <c r="N49" s="176"/>
    </row>
    <row r="50" spans="1:14" ht="13.5">
      <c r="A50" s="44">
        <f>+A49+1</f>
        <v>163</v>
      </c>
      <c r="B50" s="171"/>
      <c r="C50" s="174"/>
      <c r="D50" s="177"/>
      <c r="E50" s="76" t="str">
        <f t="shared" si="13"/>
        <v>選手名163</v>
      </c>
      <c r="F50" s="76" t="str">
        <f t="shared" si="13"/>
        <v>フリガナ163</v>
      </c>
      <c r="G50" s="77"/>
      <c r="H50" s="41"/>
      <c r="I50" s="41"/>
      <c r="J50" s="177"/>
      <c r="K50" s="177"/>
      <c r="L50" s="177"/>
      <c r="M50" s="42"/>
      <c r="N50" s="85"/>
    </row>
    <row r="51" spans="1:14" ht="13.5">
      <c r="A51" s="44">
        <f aca="true" t="shared" si="18" ref="A51">+B51*10+1</f>
        <v>171</v>
      </c>
      <c r="B51" s="169">
        <f>+B48+1</f>
        <v>17</v>
      </c>
      <c r="C51" s="172" t="str">
        <f>C$2&amp;$B51</f>
        <v>支部名17</v>
      </c>
      <c r="D51" s="175" t="str">
        <f>D$2&amp;$B51</f>
        <v>チーム名17</v>
      </c>
      <c r="E51" s="76" t="str">
        <f t="shared" si="13"/>
        <v>選手名171</v>
      </c>
      <c r="F51" s="76" t="str">
        <f t="shared" si="13"/>
        <v>フリガナ171</v>
      </c>
      <c r="G51" s="77"/>
      <c r="H51" s="41"/>
      <c r="I51" s="41"/>
      <c r="J51" s="175"/>
      <c r="K51" s="175"/>
      <c r="L51" s="175"/>
      <c r="M51" s="42"/>
      <c r="N51" s="175"/>
    </row>
    <row r="52" spans="1:14" ht="13.5">
      <c r="A52" s="44">
        <f>+A51+1</f>
        <v>172</v>
      </c>
      <c r="B52" s="170"/>
      <c r="C52" s="173"/>
      <c r="D52" s="176"/>
      <c r="E52" s="76" t="str">
        <f t="shared" si="13"/>
        <v>選手名172</v>
      </c>
      <c r="F52" s="76" t="str">
        <f t="shared" si="13"/>
        <v>フリガナ172</v>
      </c>
      <c r="G52" s="77"/>
      <c r="H52" s="41"/>
      <c r="I52" s="41"/>
      <c r="J52" s="176"/>
      <c r="K52" s="176"/>
      <c r="L52" s="176"/>
      <c r="M52" s="42"/>
      <c r="N52" s="176"/>
    </row>
    <row r="53" spans="1:14" ht="13.5">
      <c r="A53" s="44">
        <f>+A52+1</f>
        <v>173</v>
      </c>
      <c r="B53" s="171"/>
      <c r="C53" s="174"/>
      <c r="D53" s="177"/>
      <c r="E53" s="76" t="str">
        <f t="shared" si="13"/>
        <v>選手名173</v>
      </c>
      <c r="F53" s="76" t="str">
        <f t="shared" si="13"/>
        <v>フリガナ173</v>
      </c>
      <c r="G53" s="77"/>
      <c r="H53" s="41"/>
      <c r="I53" s="41"/>
      <c r="J53" s="177"/>
      <c r="K53" s="177"/>
      <c r="L53" s="177"/>
      <c r="M53" s="42"/>
      <c r="N53" s="85"/>
    </row>
    <row r="54" spans="1:14" ht="13.5">
      <c r="A54" s="44">
        <f aca="true" t="shared" si="19" ref="A54">+B54*10+1</f>
        <v>181</v>
      </c>
      <c r="B54" s="169">
        <f>+B51+1</f>
        <v>18</v>
      </c>
      <c r="C54" s="172" t="str">
        <f>C$2&amp;$B54</f>
        <v>支部名18</v>
      </c>
      <c r="D54" s="175" t="str">
        <f>D$2&amp;$B54</f>
        <v>チーム名18</v>
      </c>
      <c r="E54" s="76" t="str">
        <f t="shared" si="13"/>
        <v>選手名181</v>
      </c>
      <c r="F54" s="76" t="str">
        <f t="shared" si="13"/>
        <v>フリガナ181</v>
      </c>
      <c r="G54" s="77"/>
      <c r="H54" s="41"/>
      <c r="I54" s="41"/>
      <c r="J54" s="175"/>
      <c r="K54" s="175"/>
      <c r="L54" s="175"/>
      <c r="M54" s="42"/>
      <c r="N54" s="175"/>
    </row>
    <row r="55" spans="1:14" ht="13.5">
      <c r="A55" s="44">
        <f>+A54+1</f>
        <v>182</v>
      </c>
      <c r="B55" s="170"/>
      <c r="C55" s="173"/>
      <c r="D55" s="176"/>
      <c r="E55" s="76" t="str">
        <f t="shared" si="13"/>
        <v>選手名182</v>
      </c>
      <c r="F55" s="76" t="str">
        <f t="shared" si="13"/>
        <v>フリガナ182</v>
      </c>
      <c r="G55" s="77"/>
      <c r="H55" s="41"/>
      <c r="I55" s="41"/>
      <c r="J55" s="176"/>
      <c r="K55" s="176"/>
      <c r="L55" s="176"/>
      <c r="M55" s="42"/>
      <c r="N55" s="176"/>
    </row>
    <row r="56" spans="1:14" ht="13.5">
      <c r="A56" s="44">
        <f>+A55+1</f>
        <v>183</v>
      </c>
      <c r="B56" s="171"/>
      <c r="C56" s="174"/>
      <c r="D56" s="177"/>
      <c r="E56" s="76" t="str">
        <f t="shared" si="13"/>
        <v>選手名183</v>
      </c>
      <c r="F56" s="76" t="str">
        <f t="shared" si="13"/>
        <v>フリガナ183</v>
      </c>
      <c r="G56" s="77"/>
      <c r="H56" s="41"/>
      <c r="I56" s="41"/>
      <c r="J56" s="177"/>
      <c r="K56" s="177"/>
      <c r="L56" s="177"/>
      <c r="M56" s="42"/>
      <c r="N56" s="85"/>
    </row>
    <row r="57" spans="1:14" ht="13.5">
      <c r="A57" s="44">
        <f aca="true" t="shared" si="20" ref="A57">+B57*10+1</f>
        <v>191</v>
      </c>
      <c r="B57" s="169">
        <f>+B54+1</f>
        <v>19</v>
      </c>
      <c r="C57" s="172" t="str">
        <f>C$2&amp;$B57</f>
        <v>支部名19</v>
      </c>
      <c r="D57" s="175" t="str">
        <f>D$2&amp;$B57</f>
        <v>チーム名19</v>
      </c>
      <c r="E57" s="76" t="str">
        <f t="shared" si="13"/>
        <v>選手名191</v>
      </c>
      <c r="F57" s="76" t="str">
        <f t="shared" si="13"/>
        <v>フリガナ191</v>
      </c>
      <c r="G57" s="77"/>
      <c r="H57" s="41"/>
      <c r="I57" s="41"/>
      <c r="J57" s="175"/>
      <c r="K57" s="175"/>
      <c r="L57" s="175"/>
      <c r="M57" s="42"/>
      <c r="N57" s="175"/>
    </row>
    <row r="58" spans="1:14" ht="13.5">
      <c r="A58" s="44">
        <f>+A57+1</f>
        <v>192</v>
      </c>
      <c r="B58" s="170"/>
      <c r="C58" s="173"/>
      <c r="D58" s="176"/>
      <c r="E58" s="76" t="str">
        <f t="shared" si="13"/>
        <v>選手名192</v>
      </c>
      <c r="F58" s="76" t="str">
        <f t="shared" si="13"/>
        <v>フリガナ192</v>
      </c>
      <c r="G58" s="77"/>
      <c r="H58" s="41"/>
      <c r="I58" s="41"/>
      <c r="J58" s="176"/>
      <c r="K58" s="176"/>
      <c r="L58" s="176"/>
      <c r="M58" s="42"/>
      <c r="N58" s="176"/>
    </row>
    <row r="59" spans="1:14" ht="13.5">
      <c r="A59" s="44">
        <f>+A58+1</f>
        <v>193</v>
      </c>
      <c r="B59" s="171"/>
      <c r="C59" s="174"/>
      <c r="D59" s="177"/>
      <c r="E59" s="76" t="str">
        <f t="shared" si="13"/>
        <v>選手名193</v>
      </c>
      <c r="F59" s="76" t="str">
        <f t="shared" si="13"/>
        <v>フリガナ193</v>
      </c>
      <c r="G59" s="77"/>
      <c r="H59" s="41"/>
      <c r="I59" s="41"/>
      <c r="J59" s="177"/>
      <c r="K59" s="177"/>
      <c r="L59" s="177"/>
      <c r="M59" s="42"/>
      <c r="N59" s="85"/>
    </row>
    <row r="60" spans="1:14" ht="13.5">
      <c r="A60" s="44">
        <f aca="true" t="shared" si="21" ref="A60">+B60*10+1</f>
        <v>201</v>
      </c>
      <c r="B60" s="169">
        <f>+B57+1</f>
        <v>20</v>
      </c>
      <c r="C60" s="172" t="str">
        <f>C$2&amp;$B60</f>
        <v>支部名20</v>
      </c>
      <c r="D60" s="175" t="str">
        <f>D$2&amp;$B60</f>
        <v>チーム名20</v>
      </c>
      <c r="E60" s="76" t="str">
        <f t="shared" si="13"/>
        <v>選手名201</v>
      </c>
      <c r="F60" s="76" t="str">
        <f t="shared" si="13"/>
        <v>フリガナ201</v>
      </c>
      <c r="G60" s="77"/>
      <c r="H60" s="41"/>
      <c r="I60" s="41"/>
      <c r="J60" s="175"/>
      <c r="K60" s="175"/>
      <c r="L60" s="175"/>
      <c r="M60" s="42"/>
      <c r="N60" s="175"/>
    </row>
    <row r="61" spans="1:14" ht="13.5">
      <c r="A61" s="44">
        <f>+A60+1</f>
        <v>202</v>
      </c>
      <c r="B61" s="170"/>
      <c r="C61" s="173"/>
      <c r="D61" s="176"/>
      <c r="E61" s="76" t="str">
        <f t="shared" si="13"/>
        <v>選手名202</v>
      </c>
      <c r="F61" s="76" t="str">
        <f t="shared" si="13"/>
        <v>フリガナ202</v>
      </c>
      <c r="G61" s="77"/>
      <c r="H61" s="41"/>
      <c r="I61" s="41"/>
      <c r="J61" s="176"/>
      <c r="K61" s="176"/>
      <c r="L61" s="176"/>
      <c r="M61" s="42"/>
      <c r="N61" s="176"/>
    </row>
    <row r="62" spans="1:14" ht="13.5">
      <c r="A62" s="44">
        <f>+A61+1</f>
        <v>203</v>
      </c>
      <c r="B62" s="171"/>
      <c r="C62" s="174"/>
      <c r="D62" s="177"/>
      <c r="E62" s="76" t="str">
        <f t="shared" si="13"/>
        <v>選手名203</v>
      </c>
      <c r="F62" s="76" t="str">
        <f t="shared" si="13"/>
        <v>フリガナ203</v>
      </c>
      <c r="G62" s="77"/>
      <c r="H62" s="41"/>
      <c r="I62" s="41"/>
      <c r="J62" s="177"/>
      <c r="K62" s="177"/>
      <c r="L62" s="177"/>
      <c r="M62" s="42"/>
      <c r="N62" s="85"/>
    </row>
    <row r="63" spans="1:14" ht="13.5">
      <c r="A63" s="44">
        <f aca="true" t="shared" si="22" ref="A63">+B63*10+1</f>
        <v>211</v>
      </c>
      <c r="B63" s="169">
        <f>+B60+1</f>
        <v>21</v>
      </c>
      <c r="C63" s="172" t="str">
        <f>C$2&amp;$B63</f>
        <v>支部名21</v>
      </c>
      <c r="D63" s="175" t="str">
        <f>D$2&amp;$B63</f>
        <v>チーム名21</v>
      </c>
      <c r="E63" s="76" t="str">
        <f t="shared" si="13"/>
        <v>選手名211</v>
      </c>
      <c r="F63" s="76" t="str">
        <f t="shared" si="13"/>
        <v>フリガナ211</v>
      </c>
      <c r="G63" s="77"/>
      <c r="H63" s="41"/>
      <c r="I63" s="41"/>
      <c r="J63" s="175"/>
      <c r="K63" s="175"/>
      <c r="L63" s="175"/>
      <c r="M63" s="42"/>
      <c r="N63" s="175"/>
    </row>
    <row r="64" spans="1:14" ht="13.5">
      <c r="A64" s="44">
        <f>+A63+1</f>
        <v>212</v>
      </c>
      <c r="B64" s="170"/>
      <c r="C64" s="173"/>
      <c r="D64" s="176"/>
      <c r="E64" s="76" t="str">
        <f t="shared" si="13"/>
        <v>選手名212</v>
      </c>
      <c r="F64" s="76" t="str">
        <f t="shared" si="13"/>
        <v>フリガナ212</v>
      </c>
      <c r="G64" s="77"/>
      <c r="H64" s="41"/>
      <c r="I64" s="41"/>
      <c r="J64" s="176"/>
      <c r="K64" s="176"/>
      <c r="L64" s="176"/>
      <c r="M64" s="42"/>
      <c r="N64" s="176"/>
    </row>
    <row r="65" spans="1:14" ht="13.5">
      <c r="A65" s="44">
        <f>+A64+1</f>
        <v>213</v>
      </c>
      <c r="B65" s="171"/>
      <c r="C65" s="174"/>
      <c r="D65" s="177"/>
      <c r="E65" s="76" t="str">
        <f t="shared" si="13"/>
        <v>選手名213</v>
      </c>
      <c r="F65" s="76" t="str">
        <f t="shared" si="13"/>
        <v>フリガナ213</v>
      </c>
      <c r="G65" s="77"/>
      <c r="H65" s="41"/>
      <c r="I65" s="41"/>
      <c r="J65" s="177"/>
      <c r="K65" s="177"/>
      <c r="L65" s="177"/>
      <c r="M65" s="42"/>
      <c r="N65" s="85"/>
    </row>
    <row r="66" spans="1:14" ht="13.5">
      <c r="A66" s="44">
        <f aca="true" t="shared" si="23" ref="A66">+B66*10+1</f>
        <v>221</v>
      </c>
      <c r="B66" s="169">
        <f>+B63+1</f>
        <v>22</v>
      </c>
      <c r="C66" s="172" t="str">
        <f>C$2&amp;$B66</f>
        <v>支部名22</v>
      </c>
      <c r="D66" s="175" t="str">
        <f>D$2&amp;$B66</f>
        <v>チーム名22</v>
      </c>
      <c r="E66" s="76" t="str">
        <f t="shared" si="13"/>
        <v>選手名221</v>
      </c>
      <c r="F66" s="76" t="str">
        <f t="shared" si="13"/>
        <v>フリガナ221</v>
      </c>
      <c r="G66" s="77"/>
      <c r="H66" s="41"/>
      <c r="I66" s="41"/>
      <c r="J66" s="175"/>
      <c r="K66" s="175"/>
      <c r="L66" s="175"/>
      <c r="M66" s="42"/>
      <c r="N66" s="175"/>
    </row>
    <row r="67" spans="1:14" ht="13.5">
      <c r="A67" s="44">
        <f>+A66+1</f>
        <v>222</v>
      </c>
      <c r="B67" s="170"/>
      <c r="C67" s="173"/>
      <c r="D67" s="176"/>
      <c r="E67" s="76" t="str">
        <f t="shared" si="13"/>
        <v>選手名222</v>
      </c>
      <c r="F67" s="76" t="str">
        <f t="shared" si="13"/>
        <v>フリガナ222</v>
      </c>
      <c r="G67" s="77"/>
      <c r="H67" s="41"/>
      <c r="I67" s="41"/>
      <c r="J67" s="176"/>
      <c r="K67" s="176"/>
      <c r="L67" s="176"/>
      <c r="M67" s="42"/>
      <c r="N67" s="176"/>
    </row>
    <row r="68" spans="1:14" ht="13.5">
      <c r="A68" s="44">
        <f>+A67+1</f>
        <v>223</v>
      </c>
      <c r="B68" s="171"/>
      <c r="C68" s="174"/>
      <c r="D68" s="177"/>
      <c r="E68" s="76" t="str">
        <f aca="true" t="shared" si="24" ref="E68:F99">E$2&amp;$A68</f>
        <v>選手名223</v>
      </c>
      <c r="F68" s="76" t="str">
        <f t="shared" si="24"/>
        <v>フリガナ223</v>
      </c>
      <c r="G68" s="77"/>
      <c r="H68" s="41"/>
      <c r="I68" s="41"/>
      <c r="J68" s="177"/>
      <c r="K68" s="177"/>
      <c r="L68" s="177"/>
      <c r="M68" s="42"/>
      <c r="N68" s="85"/>
    </row>
    <row r="69" spans="1:14" ht="13.5">
      <c r="A69" s="44">
        <f aca="true" t="shared" si="25" ref="A69">+B69*10+1</f>
        <v>231</v>
      </c>
      <c r="B69" s="169">
        <f>+B66+1</f>
        <v>23</v>
      </c>
      <c r="C69" s="172" t="str">
        <f>C$2&amp;$B69</f>
        <v>支部名23</v>
      </c>
      <c r="D69" s="175" t="str">
        <f>D$2&amp;$B69</f>
        <v>チーム名23</v>
      </c>
      <c r="E69" s="76" t="str">
        <f t="shared" si="24"/>
        <v>選手名231</v>
      </c>
      <c r="F69" s="76" t="str">
        <f t="shared" si="24"/>
        <v>フリガナ231</v>
      </c>
      <c r="G69" s="77"/>
      <c r="H69" s="41"/>
      <c r="I69" s="41"/>
      <c r="J69" s="175"/>
      <c r="K69" s="175"/>
      <c r="L69" s="175"/>
      <c r="M69" s="42"/>
      <c r="N69" s="175"/>
    </row>
    <row r="70" spans="1:14" ht="13.5">
      <c r="A70" s="44">
        <f>+A69+1</f>
        <v>232</v>
      </c>
      <c r="B70" s="170"/>
      <c r="C70" s="173"/>
      <c r="D70" s="176"/>
      <c r="E70" s="76" t="str">
        <f t="shared" si="24"/>
        <v>選手名232</v>
      </c>
      <c r="F70" s="76" t="str">
        <f t="shared" si="24"/>
        <v>フリガナ232</v>
      </c>
      <c r="G70" s="77"/>
      <c r="H70" s="41"/>
      <c r="I70" s="41"/>
      <c r="J70" s="176"/>
      <c r="K70" s="176"/>
      <c r="L70" s="176"/>
      <c r="M70" s="42"/>
      <c r="N70" s="176"/>
    </row>
    <row r="71" spans="1:14" ht="13.5">
      <c r="A71" s="44">
        <f>+A70+1</f>
        <v>233</v>
      </c>
      <c r="B71" s="171"/>
      <c r="C71" s="174"/>
      <c r="D71" s="177"/>
      <c r="E71" s="76" t="str">
        <f t="shared" si="24"/>
        <v>選手名233</v>
      </c>
      <c r="F71" s="76" t="str">
        <f t="shared" si="24"/>
        <v>フリガナ233</v>
      </c>
      <c r="G71" s="77"/>
      <c r="H71" s="41"/>
      <c r="I71" s="41"/>
      <c r="J71" s="177"/>
      <c r="K71" s="177"/>
      <c r="L71" s="177"/>
      <c r="M71" s="42"/>
      <c r="N71" s="85"/>
    </row>
    <row r="72" spans="1:14" ht="13.5">
      <c r="A72" s="44">
        <f aca="true" t="shared" si="26" ref="A72">+B72*10+1</f>
        <v>241</v>
      </c>
      <c r="B72" s="169">
        <f>+B69+1</f>
        <v>24</v>
      </c>
      <c r="C72" s="172" t="str">
        <f>C$2&amp;$B72</f>
        <v>支部名24</v>
      </c>
      <c r="D72" s="175" t="str">
        <f>D$2&amp;$B72</f>
        <v>チーム名24</v>
      </c>
      <c r="E72" s="76" t="str">
        <f t="shared" si="24"/>
        <v>選手名241</v>
      </c>
      <c r="F72" s="76" t="str">
        <f t="shared" si="24"/>
        <v>フリガナ241</v>
      </c>
      <c r="G72" s="77"/>
      <c r="H72" s="41"/>
      <c r="I72" s="41"/>
      <c r="J72" s="175"/>
      <c r="K72" s="175"/>
      <c r="L72" s="175"/>
      <c r="M72" s="42"/>
      <c r="N72" s="175"/>
    </row>
    <row r="73" spans="1:14" ht="13.5">
      <c r="A73" s="44">
        <f>+A72+1</f>
        <v>242</v>
      </c>
      <c r="B73" s="170"/>
      <c r="C73" s="173"/>
      <c r="D73" s="176"/>
      <c r="E73" s="76" t="str">
        <f t="shared" si="24"/>
        <v>選手名242</v>
      </c>
      <c r="F73" s="76" t="str">
        <f t="shared" si="24"/>
        <v>フリガナ242</v>
      </c>
      <c r="G73" s="77"/>
      <c r="H73" s="41"/>
      <c r="I73" s="41"/>
      <c r="J73" s="176"/>
      <c r="K73" s="176"/>
      <c r="L73" s="176"/>
      <c r="M73" s="42"/>
      <c r="N73" s="176"/>
    </row>
    <row r="74" spans="1:14" ht="13.5">
      <c r="A74" s="44">
        <f>+A73+1</f>
        <v>243</v>
      </c>
      <c r="B74" s="171"/>
      <c r="C74" s="174"/>
      <c r="D74" s="177"/>
      <c r="E74" s="76" t="str">
        <f t="shared" si="24"/>
        <v>選手名243</v>
      </c>
      <c r="F74" s="76" t="str">
        <f t="shared" si="24"/>
        <v>フリガナ243</v>
      </c>
      <c r="G74" s="77"/>
      <c r="H74" s="41"/>
      <c r="I74" s="41"/>
      <c r="J74" s="177"/>
      <c r="K74" s="177"/>
      <c r="L74" s="177"/>
      <c r="M74" s="42"/>
      <c r="N74" s="85"/>
    </row>
    <row r="75" spans="1:14" ht="13.5">
      <c r="A75" s="44">
        <f aca="true" t="shared" si="27" ref="A75">+B75*10+1</f>
        <v>251</v>
      </c>
      <c r="B75" s="169">
        <f>+B72+1</f>
        <v>25</v>
      </c>
      <c r="C75" s="172" t="str">
        <f>C$2&amp;$B75</f>
        <v>支部名25</v>
      </c>
      <c r="D75" s="175" t="str">
        <f>D$2&amp;$B75</f>
        <v>チーム名25</v>
      </c>
      <c r="E75" s="76" t="str">
        <f t="shared" si="24"/>
        <v>選手名251</v>
      </c>
      <c r="F75" s="76" t="str">
        <f t="shared" si="24"/>
        <v>フリガナ251</v>
      </c>
      <c r="G75" s="77"/>
      <c r="H75" s="41"/>
      <c r="I75" s="41"/>
      <c r="J75" s="175"/>
      <c r="K75" s="175"/>
      <c r="L75" s="175"/>
      <c r="M75" s="42"/>
      <c r="N75" s="175"/>
    </row>
    <row r="76" spans="1:14" ht="13.5">
      <c r="A76" s="44">
        <f>+A75+1</f>
        <v>252</v>
      </c>
      <c r="B76" s="170"/>
      <c r="C76" s="173"/>
      <c r="D76" s="176"/>
      <c r="E76" s="76" t="str">
        <f t="shared" si="24"/>
        <v>選手名252</v>
      </c>
      <c r="F76" s="76" t="str">
        <f t="shared" si="24"/>
        <v>フリガナ252</v>
      </c>
      <c r="G76" s="77"/>
      <c r="H76" s="41"/>
      <c r="I76" s="41"/>
      <c r="J76" s="176"/>
      <c r="K76" s="176"/>
      <c r="L76" s="176"/>
      <c r="M76" s="42"/>
      <c r="N76" s="176"/>
    </row>
    <row r="77" spans="1:14" ht="13.5">
      <c r="A77" s="44">
        <f>+A76+1</f>
        <v>253</v>
      </c>
      <c r="B77" s="171"/>
      <c r="C77" s="174"/>
      <c r="D77" s="177"/>
      <c r="E77" s="76" t="str">
        <f t="shared" si="24"/>
        <v>選手名253</v>
      </c>
      <c r="F77" s="76" t="str">
        <f t="shared" si="24"/>
        <v>フリガナ253</v>
      </c>
      <c r="G77" s="77"/>
      <c r="H77" s="41"/>
      <c r="I77" s="41"/>
      <c r="J77" s="177"/>
      <c r="K77" s="177"/>
      <c r="L77" s="177"/>
      <c r="M77" s="42"/>
      <c r="N77" s="85"/>
    </row>
    <row r="78" spans="1:14" ht="13.5">
      <c r="A78" s="44">
        <f aca="true" t="shared" si="28" ref="A78">+B78*10+1</f>
        <v>261</v>
      </c>
      <c r="B78" s="169">
        <f>+B75+1</f>
        <v>26</v>
      </c>
      <c r="C78" s="172" t="str">
        <f>C$2&amp;$B78</f>
        <v>支部名26</v>
      </c>
      <c r="D78" s="175" t="str">
        <f>D$2&amp;$B78</f>
        <v>チーム名26</v>
      </c>
      <c r="E78" s="76" t="str">
        <f t="shared" si="24"/>
        <v>選手名261</v>
      </c>
      <c r="F78" s="76" t="str">
        <f t="shared" si="24"/>
        <v>フリガナ261</v>
      </c>
      <c r="G78" s="77"/>
      <c r="H78" s="41"/>
      <c r="I78" s="41"/>
      <c r="J78" s="175"/>
      <c r="K78" s="175"/>
      <c r="L78" s="175"/>
      <c r="M78" s="42"/>
      <c r="N78" s="175"/>
    </row>
    <row r="79" spans="1:14" ht="13.5">
      <c r="A79" s="44">
        <f>+A78+1</f>
        <v>262</v>
      </c>
      <c r="B79" s="170"/>
      <c r="C79" s="173"/>
      <c r="D79" s="176"/>
      <c r="E79" s="76" t="str">
        <f t="shared" si="24"/>
        <v>選手名262</v>
      </c>
      <c r="F79" s="76" t="str">
        <f t="shared" si="24"/>
        <v>フリガナ262</v>
      </c>
      <c r="G79" s="77"/>
      <c r="H79" s="41"/>
      <c r="I79" s="41"/>
      <c r="J79" s="176"/>
      <c r="K79" s="176"/>
      <c r="L79" s="176"/>
      <c r="M79" s="42"/>
      <c r="N79" s="176"/>
    </row>
    <row r="80" spans="1:14" ht="13.5">
      <c r="A80" s="44">
        <f>+A79+1</f>
        <v>263</v>
      </c>
      <c r="B80" s="171"/>
      <c r="C80" s="174"/>
      <c r="D80" s="177"/>
      <c r="E80" s="76" t="str">
        <f t="shared" si="24"/>
        <v>選手名263</v>
      </c>
      <c r="F80" s="76" t="str">
        <f t="shared" si="24"/>
        <v>フリガナ263</v>
      </c>
      <c r="G80" s="77"/>
      <c r="H80" s="41"/>
      <c r="I80" s="41"/>
      <c r="J80" s="177"/>
      <c r="K80" s="177"/>
      <c r="L80" s="177"/>
      <c r="M80" s="42"/>
      <c r="N80" s="85"/>
    </row>
    <row r="81" spans="1:14" ht="13.5">
      <c r="A81" s="44">
        <f aca="true" t="shared" si="29" ref="A81">+B81*10+1</f>
        <v>271</v>
      </c>
      <c r="B81" s="169">
        <f>+B78+1</f>
        <v>27</v>
      </c>
      <c r="C81" s="172" t="str">
        <f>C$2&amp;$B81</f>
        <v>支部名27</v>
      </c>
      <c r="D81" s="175" t="str">
        <f>D$2&amp;$B81</f>
        <v>チーム名27</v>
      </c>
      <c r="E81" s="76" t="str">
        <f t="shared" si="24"/>
        <v>選手名271</v>
      </c>
      <c r="F81" s="76" t="str">
        <f t="shared" si="24"/>
        <v>フリガナ271</v>
      </c>
      <c r="G81" s="77"/>
      <c r="H81" s="41"/>
      <c r="I81" s="41"/>
      <c r="J81" s="175"/>
      <c r="K81" s="175"/>
      <c r="L81" s="175"/>
      <c r="M81" s="42"/>
      <c r="N81" s="175"/>
    </row>
    <row r="82" spans="1:14" ht="13.5">
      <c r="A82" s="44">
        <f>+A81+1</f>
        <v>272</v>
      </c>
      <c r="B82" s="170"/>
      <c r="C82" s="173"/>
      <c r="D82" s="176"/>
      <c r="E82" s="76" t="str">
        <f t="shared" si="24"/>
        <v>選手名272</v>
      </c>
      <c r="F82" s="76" t="str">
        <f t="shared" si="24"/>
        <v>フリガナ272</v>
      </c>
      <c r="G82" s="77"/>
      <c r="H82" s="41"/>
      <c r="I82" s="41"/>
      <c r="J82" s="176"/>
      <c r="K82" s="176"/>
      <c r="L82" s="176"/>
      <c r="M82" s="42"/>
      <c r="N82" s="176"/>
    </row>
    <row r="83" spans="1:14" ht="13.5">
      <c r="A83" s="44">
        <f>+A82+1</f>
        <v>273</v>
      </c>
      <c r="B83" s="171"/>
      <c r="C83" s="174"/>
      <c r="D83" s="177"/>
      <c r="E83" s="76" t="str">
        <f t="shared" si="24"/>
        <v>選手名273</v>
      </c>
      <c r="F83" s="76" t="str">
        <f t="shared" si="24"/>
        <v>フリガナ273</v>
      </c>
      <c r="G83" s="77"/>
      <c r="H83" s="41"/>
      <c r="I83" s="41"/>
      <c r="J83" s="177"/>
      <c r="K83" s="177"/>
      <c r="L83" s="177"/>
      <c r="M83" s="42"/>
      <c r="N83" s="85"/>
    </row>
    <row r="84" spans="1:14" ht="13.5">
      <c r="A84" s="44">
        <f aca="true" t="shared" si="30" ref="A84">+B84*10+1</f>
        <v>281</v>
      </c>
      <c r="B84" s="169">
        <f>+B81+1</f>
        <v>28</v>
      </c>
      <c r="C84" s="172" t="str">
        <f>C$2&amp;$B84</f>
        <v>支部名28</v>
      </c>
      <c r="D84" s="175" t="str">
        <f>D$2&amp;$B84</f>
        <v>チーム名28</v>
      </c>
      <c r="E84" s="76" t="str">
        <f t="shared" si="24"/>
        <v>選手名281</v>
      </c>
      <c r="F84" s="76" t="str">
        <f t="shared" si="24"/>
        <v>フリガナ281</v>
      </c>
      <c r="G84" s="77"/>
      <c r="H84" s="41"/>
      <c r="I84" s="41"/>
      <c r="J84" s="175"/>
      <c r="K84" s="175"/>
      <c r="L84" s="175"/>
      <c r="M84" s="42"/>
      <c r="N84" s="175"/>
    </row>
    <row r="85" spans="1:14" ht="13.5">
      <c r="A85" s="44">
        <f>+A84+1</f>
        <v>282</v>
      </c>
      <c r="B85" s="170"/>
      <c r="C85" s="173"/>
      <c r="D85" s="176"/>
      <c r="E85" s="76" t="str">
        <f t="shared" si="24"/>
        <v>選手名282</v>
      </c>
      <c r="F85" s="76" t="str">
        <f t="shared" si="24"/>
        <v>フリガナ282</v>
      </c>
      <c r="G85" s="77"/>
      <c r="H85" s="41"/>
      <c r="I85" s="41"/>
      <c r="J85" s="176"/>
      <c r="K85" s="176"/>
      <c r="L85" s="176"/>
      <c r="M85" s="42"/>
      <c r="N85" s="176"/>
    </row>
    <row r="86" spans="1:14" ht="13.5">
      <c r="A86" s="44">
        <f>+A85+1</f>
        <v>283</v>
      </c>
      <c r="B86" s="171"/>
      <c r="C86" s="174"/>
      <c r="D86" s="177"/>
      <c r="E86" s="76" t="str">
        <f t="shared" si="24"/>
        <v>選手名283</v>
      </c>
      <c r="F86" s="76" t="str">
        <f t="shared" si="24"/>
        <v>フリガナ283</v>
      </c>
      <c r="G86" s="77"/>
      <c r="H86" s="41"/>
      <c r="I86" s="41"/>
      <c r="J86" s="177"/>
      <c r="K86" s="177"/>
      <c r="L86" s="177"/>
      <c r="M86" s="42"/>
      <c r="N86" s="85"/>
    </row>
    <row r="87" spans="1:14" ht="13.5">
      <c r="A87" s="44">
        <f aca="true" t="shared" si="31" ref="A87">+B87*10+1</f>
        <v>291</v>
      </c>
      <c r="B87" s="169">
        <f>+B84+1</f>
        <v>29</v>
      </c>
      <c r="C87" s="172" t="str">
        <f>C$2&amp;$B87</f>
        <v>支部名29</v>
      </c>
      <c r="D87" s="175" t="str">
        <f>D$2&amp;$B87</f>
        <v>チーム名29</v>
      </c>
      <c r="E87" s="76" t="str">
        <f t="shared" si="24"/>
        <v>選手名291</v>
      </c>
      <c r="F87" s="76" t="str">
        <f t="shared" si="24"/>
        <v>フリガナ291</v>
      </c>
      <c r="G87" s="77"/>
      <c r="H87" s="41"/>
      <c r="I87" s="41"/>
      <c r="J87" s="175"/>
      <c r="K87" s="175"/>
      <c r="L87" s="175"/>
      <c r="M87" s="42"/>
      <c r="N87" s="175"/>
    </row>
    <row r="88" spans="1:14" ht="13.5">
      <c r="A88" s="44">
        <f>+A87+1</f>
        <v>292</v>
      </c>
      <c r="B88" s="170"/>
      <c r="C88" s="173"/>
      <c r="D88" s="176"/>
      <c r="E88" s="76" t="str">
        <f t="shared" si="24"/>
        <v>選手名292</v>
      </c>
      <c r="F88" s="76" t="str">
        <f t="shared" si="24"/>
        <v>フリガナ292</v>
      </c>
      <c r="G88" s="77"/>
      <c r="H88" s="41"/>
      <c r="I88" s="41"/>
      <c r="J88" s="176"/>
      <c r="K88" s="176"/>
      <c r="L88" s="176"/>
      <c r="M88" s="42"/>
      <c r="N88" s="176"/>
    </row>
    <row r="89" spans="1:14" ht="13.5">
      <c r="A89" s="44">
        <f>+A88+1</f>
        <v>293</v>
      </c>
      <c r="B89" s="171"/>
      <c r="C89" s="174"/>
      <c r="D89" s="177"/>
      <c r="E89" s="76" t="str">
        <f t="shared" si="24"/>
        <v>選手名293</v>
      </c>
      <c r="F89" s="76" t="str">
        <f t="shared" si="24"/>
        <v>フリガナ293</v>
      </c>
      <c r="G89" s="77"/>
      <c r="H89" s="41"/>
      <c r="I89" s="41"/>
      <c r="J89" s="177"/>
      <c r="K89" s="177"/>
      <c r="L89" s="177"/>
      <c r="M89" s="42"/>
      <c r="N89" s="85"/>
    </row>
    <row r="90" spans="1:14" ht="13.5">
      <c r="A90" s="44">
        <f aca="true" t="shared" si="32" ref="A90">+B90*10+1</f>
        <v>301</v>
      </c>
      <c r="B90" s="169">
        <f>+B87+1</f>
        <v>30</v>
      </c>
      <c r="C90" s="172" t="str">
        <f>C$2&amp;$B90</f>
        <v>支部名30</v>
      </c>
      <c r="D90" s="175" t="str">
        <f>D$2&amp;$B90</f>
        <v>チーム名30</v>
      </c>
      <c r="E90" s="76" t="str">
        <f t="shared" si="24"/>
        <v>選手名301</v>
      </c>
      <c r="F90" s="76" t="str">
        <f t="shared" si="24"/>
        <v>フリガナ301</v>
      </c>
      <c r="G90" s="77"/>
      <c r="H90" s="41"/>
      <c r="I90" s="41"/>
      <c r="J90" s="175"/>
      <c r="K90" s="175"/>
      <c r="L90" s="175"/>
      <c r="M90" s="42"/>
      <c r="N90" s="175"/>
    </row>
    <row r="91" spans="1:14" ht="13.5">
      <c r="A91" s="44">
        <f>+A90+1</f>
        <v>302</v>
      </c>
      <c r="B91" s="170"/>
      <c r="C91" s="173"/>
      <c r="D91" s="176"/>
      <c r="E91" s="76" t="str">
        <f t="shared" si="24"/>
        <v>選手名302</v>
      </c>
      <c r="F91" s="76" t="str">
        <f t="shared" si="24"/>
        <v>フリガナ302</v>
      </c>
      <c r="G91" s="77"/>
      <c r="H91" s="41"/>
      <c r="I91" s="41"/>
      <c r="J91" s="176"/>
      <c r="K91" s="176"/>
      <c r="L91" s="176"/>
      <c r="M91" s="42"/>
      <c r="N91" s="176"/>
    </row>
    <row r="92" spans="1:14" ht="13.5">
      <c r="A92" s="44">
        <f>+A91+1</f>
        <v>303</v>
      </c>
      <c r="B92" s="171"/>
      <c r="C92" s="174"/>
      <c r="D92" s="177"/>
      <c r="E92" s="76" t="str">
        <f t="shared" si="24"/>
        <v>選手名303</v>
      </c>
      <c r="F92" s="76" t="str">
        <f t="shared" si="24"/>
        <v>フリガナ303</v>
      </c>
      <c r="G92" s="77"/>
      <c r="H92" s="41"/>
      <c r="I92" s="41"/>
      <c r="J92" s="177"/>
      <c r="K92" s="177"/>
      <c r="L92" s="177"/>
      <c r="M92" s="42"/>
      <c r="N92" s="85"/>
    </row>
    <row r="93" spans="1:14" ht="13.5">
      <c r="A93" s="44">
        <f aca="true" t="shared" si="33" ref="A93">+B93*10+1</f>
        <v>311</v>
      </c>
      <c r="B93" s="169">
        <f>+B90+1</f>
        <v>31</v>
      </c>
      <c r="C93" s="172" t="str">
        <f>C$2&amp;$B93</f>
        <v>支部名31</v>
      </c>
      <c r="D93" s="175" t="str">
        <f>D$2&amp;$B93</f>
        <v>チーム名31</v>
      </c>
      <c r="E93" s="76" t="str">
        <f t="shared" si="24"/>
        <v>選手名311</v>
      </c>
      <c r="F93" s="76" t="str">
        <f t="shared" si="24"/>
        <v>フリガナ311</v>
      </c>
      <c r="G93" s="77"/>
      <c r="H93" s="41"/>
      <c r="I93" s="41"/>
      <c r="J93" s="175"/>
      <c r="K93" s="175"/>
      <c r="L93" s="175"/>
      <c r="M93" s="42"/>
      <c r="N93" s="175"/>
    </row>
    <row r="94" spans="1:14" ht="13.5">
      <c r="A94" s="44">
        <f>+A93+1</f>
        <v>312</v>
      </c>
      <c r="B94" s="170"/>
      <c r="C94" s="173"/>
      <c r="D94" s="176"/>
      <c r="E94" s="76" t="str">
        <f t="shared" si="24"/>
        <v>選手名312</v>
      </c>
      <c r="F94" s="76" t="str">
        <f t="shared" si="24"/>
        <v>フリガナ312</v>
      </c>
      <c r="G94" s="77"/>
      <c r="H94" s="41"/>
      <c r="I94" s="41"/>
      <c r="J94" s="176"/>
      <c r="K94" s="176"/>
      <c r="L94" s="176"/>
      <c r="M94" s="42"/>
      <c r="N94" s="176"/>
    </row>
    <row r="95" spans="1:14" ht="13.5">
      <c r="A95" s="44">
        <f>+A94+1</f>
        <v>313</v>
      </c>
      <c r="B95" s="171"/>
      <c r="C95" s="174"/>
      <c r="D95" s="177"/>
      <c r="E95" s="76" t="str">
        <f t="shared" si="24"/>
        <v>選手名313</v>
      </c>
      <c r="F95" s="76" t="str">
        <f t="shared" si="24"/>
        <v>フリガナ313</v>
      </c>
      <c r="G95" s="77"/>
      <c r="H95" s="41"/>
      <c r="I95" s="41"/>
      <c r="J95" s="177"/>
      <c r="K95" s="177"/>
      <c r="L95" s="177"/>
      <c r="M95" s="42"/>
      <c r="N95" s="85"/>
    </row>
    <row r="96" spans="1:14" ht="13.5">
      <c r="A96" s="44">
        <f aca="true" t="shared" si="34" ref="A96">+B96*10+1</f>
        <v>321</v>
      </c>
      <c r="B96" s="169">
        <f>+B93+1</f>
        <v>32</v>
      </c>
      <c r="C96" s="172" t="str">
        <f>C$2&amp;$B96</f>
        <v>支部名32</v>
      </c>
      <c r="D96" s="175" t="str">
        <f>D$2&amp;$B96</f>
        <v>チーム名32</v>
      </c>
      <c r="E96" s="76" t="str">
        <f t="shared" si="24"/>
        <v>選手名321</v>
      </c>
      <c r="F96" s="76" t="str">
        <f t="shared" si="24"/>
        <v>フリガナ321</v>
      </c>
      <c r="G96" s="77"/>
      <c r="H96" s="41"/>
      <c r="I96" s="41"/>
      <c r="J96" s="175"/>
      <c r="K96" s="175"/>
      <c r="L96" s="175"/>
      <c r="M96" s="42"/>
      <c r="N96" s="175"/>
    </row>
    <row r="97" spans="1:14" ht="13.5">
      <c r="A97" s="44">
        <f>+A96+1</f>
        <v>322</v>
      </c>
      <c r="B97" s="170"/>
      <c r="C97" s="173"/>
      <c r="D97" s="176"/>
      <c r="E97" s="76" t="str">
        <f t="shared" si="24"/>
        <v>選手名322</v>
      </c>
      <c r="F97" s="76" t="str">
        <f t="shared" si="24"/>
        <v>フリガナ322</v>
      </c>
      <c r="G97" s="77"/>
      <c r="H97" s="41"/>
      <c r="I97" s="41"/>
      <c r="J97" s="176"/>
      <c r="K97" s="176"/>
      <c r="L97" s="176"/>
      <c r="M97" s="42"/>
      <c r="N97" s="176"/>
    </row>
    <row r="98" spans="1:14" ht="13.5">
      <c r="A98" s="44">
        <f>+A97+1</f>
        <v>323</v>
      </c>
      <c r="B98" s="171"/>
      <c r="C98" s="174"/>
      <c r="D98" s="177"/>
      <c r="E98" s="76" t="str">
        <f t="shared" si="24"/>
        <v>選手名323</v>
      </c>
      <c r="F98" s="76" t="str">
        <f t="shared" si="24"/>
        <v>フリガナ323</v>
      </c>
      <c r="G98" s="77"/>
      <c r="H98" s="41"/>
      <c r="I98" s="41"/>
      <c r="J98" s="177"/>
      <c r="K98" s="177"/>
      <c r="L98" s="177"/>
      <c r="M98" s="42"/>
      <c r="N98" s="85"/>
    </row>
    <row r="99" spans="1:14" ht="13.5">
      <c r="A99" s="44">
        <f aca="true" t="shared" si="35" ref="A99">+B99*10+1</f>
        <v>331</v>
      </c>
      <c r="B99" s="169">
        <f>+B96+1</f>
        <v>33</v>
      </c>
      <c r="C99" s="172" t="str">
        <f>C$2&amp;$B99</f>
        <v>支部名33</v>
      </c>
      <c r="D99" s="175" t="str">
        <f>D$2&amp;$B99</f>
        <v>チーム名33</v>
      </c>
      <c r="E99" s="76" t="str">
        <f t="shared" si="24"/>
        <v>選手名331</v>
      </c>
      <c r="F99" s="76" t="str">
        <f t="shared" si="24"/>
        <v>フリガナ331</v>
      </c>
      <c r="G99" s="77"/>
      <c r="H99" s="41"/>
      <c r="I99" s="41"/>
      <c r="J99" s="175"/>
      <c r="K99" s="175"/>
      <c r="L99" s="175"/>
      <c r="M99" s="42"/>
      <c r="N99" s="175"/>
    </row>
    <row r="100" spans="1:14" ht="13.5">
      <c r="A100" s="44">
        <f>+A99+1</f>
        <v>332</v>
      </c>
      <c r="B100" s="170"/>
      <c r="C100" s="173"/>
      <c r="D100" s="176"/>
      <c r="E100" s="76" t="str">
        <f aca="true" t="shared" si="36" ref="E100:F131">E$2&amp;$A100</f>
        <v>選手名332</v>
      </c>
      <c r="F100" s="76" t="str">
        <f t="shared" si="36"/>
        <v>フリガナ332</v>
      </c>
      <c r="G100" s="77"/>
      <c r="H100" s="41"/>
      <c r="I100" s="41"/>
      <c r="J100" s="176"/>
      <c r="K100" s="176"/>
      <c r="L100" s="176"/>
      <c r="M100" s="42"/>
      <c r="N100" s="176"/>
    </row>
    <row r="101" spans="1:14" ht="13.5">
      <c r="A101" s="44">
        <f>+A100+1</f>
        <v>333</v>
      </c>
      <c r="B101" s="171"/>
      <c r="C101" s="174"/>
      <c r="D101" s="177"/>
      <c r="E101" s="76" t="str">
        <f t="shared" si="36"/>
        <v>選手名333</v>
      </c>
      <c r="F101" s="76" t="str">
        <f t="shared" si="36"/>
        <v>フリガナ333</v>
      </c>
      <c r="G101" s="77"/>
      <c r="H101" s="41"/>
      <c r="I101" s="41"/>
      <c r="J101" s="177"/>
      <c r="K101" s="177"/>
      <c r="L101" s="177"/>
      <c r="M101" s="42"/>
      <c r="N101" s="85"/>
    </row>
    <row r="102" spans="1:14" ht="13.5">
      <c r="A102" s="44">
        <f aca="true" t="shared" si="37" ref="A102">+B102*10+1</f>
        <v>341</v>
      </c>
      <c r="B102" s="169">
        <f>+B99+1</f>
        <v>34</v>
      </c>
      <c r="C102" s="172" t="str">
        <f>C$2&amp;$B102</f>
        <v>支部名34</v>
      </c>
      <c r="D102" s="175" t="str">
        <f>D$2&amp;$B102</f>
        <v>チーム名34</v>
      </c>
      <c r="E102" s="76" t="str">
        <f t="shared" si="36"/>
        <v>選手名341</v>
      </c>
      <c r="F102" s="76" t="str">
        <f t="shared" si="36"/>
        <v>フリガナ341</v>
      </c>
      <c r="G102" s="77"/>
      <c r="H102" s="41"/>
      <c r="I102" s="41"/>
      <c r="J102" s="175"/>
      <c r="K102" s="175"/>
      <c r="L102" s="175"/>
      <c r="M102" s="42"/>
      <c r="N102" s="175"/>
    </row>
    <row r="103" spans="1:14" ht="13.5">
      <c r="A103" s="44">
        <f>+A102+1</f>
        <v>342</v>
      </c>
      <c r="B103" s="170"/>
      <c r="C103" s="173"/>
      <c r="D103" s="176"/>
      <c r="E103" s="76" t="str">
        <f t="shared" si="36"/>
        <v>選手名342</v>
      </c>
      <c r="F103" s="76" t="str">
        <f t="shared" si="36"/>
        <v>フリガナ342</v>
      </c>
      <c r="G103" s="77"/>
      <c r="H103" s="41"/>
      <c r="I103" s="41"/>
      <c r="J103" s="176"/>
      <c r="K103" s="176"/>
      <c r="L103" s="176"/>
      <c r="M103" s="42"/>
      <c r="N103" s="176"/>
    </row>
    <row r="104" spans="1:14" ht="13.5">
      <c r="A104" s="44">
        <f>+A103+1</f>
        <v>343</v>
      </c>
      <c r="B104" s="171"/>
      <c r="C104" s="174"/>
      <c r="D104" s="177"/>
      <c r="E104" s="76" t="str">
        <f t="shared" si="36"/>
        <v>選手名343</v>
      </c>
      <c r="F104" s="76" t="str">
        <f t="shared" si="36"/>
        <v>フリガナ343</v>
      </c>
      <c r="G104" s="77"/>
      <c r="H104" s="41"/>
      <c r="I104" s="41"/>
      <c r="J104" s="177"/>
      <c r="K104" s="177"/>
      <c r="L104" s="177"/>
      <c r="M104" s="42"/>
      <c r="N104" s="85"/>
    </row>
    <row r="105" spans="1:14" ht="13.5">
      <c r="A105" s="44">
        <f aca="true" t="shared" si="38" ref="A105">+B105*10+1</f>
        <v>351</v>
      </c>
      <c r="B105" s="169">
        <f>+B102+1</f>
        <v>35</v>
      </c>
      <c r="C105" s="172" t="str">
        <f>C$2&amp;$B105</f>
        <v>支部名35</v>
      </c>
      <c r="D105" s="175" t="str">
        <f>D$2&amp;$B105</f>
        <v>チーム名35</v>
      </c>
      <c r="E105" s="76" t="str">
        <f t="shared" si="36"/>
        <v>選手名351</v>
      </c>
      <c r="F105" s="76" t="str">
        <f t="shared" si="36"/>
        <v>フリガナ351</v>
      </c>
      <c r="G105" s="77"/>
      <c r="H105" s="41"/>
      <c r="I105" s="41"/>
      <c r="J105" s="175"/>
      <c r="K105" s="175"/>
      <c r="L105" s="175"/>
      <c r="M105" s="42"/>
      <c r="N105" s="175"/>
    </row>
    <row r="106" spans="1:14" ht="13.5">
      <c r="A106" s="44">
        <f>+A105+1</f>
        <v>352</v>
      </c>
      <c r="B106" s="170"/>
      <c r="C106" s="173"/>
      <c r="D106" s="176"/>
      <c r="E106" s="76" t="str">
        <f t="shared" si="36"/>
        <v>選手名352</v>
      </c>
      <c r="F106" s="76" t="str">
        <f t="shared" si="36"/>
        <v>フリガナ352</v>
      </c>
      <c r="G106" s="77"/>
      <c r="H106" s="41"/>
      <c r="I106" s="41"/>
      <c r="J106" s="176"/>
      <c r="K106" s="176"/>
      <c r="L106" s="176"/>
      <c r="M106" s="42"/>
      <c r="N106" s="176"/>
    </row>
    <row r="107" spans="1:14" ht="13.5">
      <c r="A107" s="44">
        <f>+A106+1</f>
        <v>353</v>
      </c>
      <c r="B107" s="171"/>
      <c r="C107" s="174"/>
      <c r="D107" s="177"/>
      <c r="E107" s="76" t="str">
        <f t="shared" si="36"/>
        <v>選手名353</v>
      </c>
      <c r="F107" s="76" t="str">
        <f t="shared" si="36"/>
        <v>フリガナ353</v>
      </c>
      <c r="G107" s="77"/>
      <c r="H107" s="41"/>
      <c r="I107" s="41"/>
      <c r="J107" s="177"/>
      <c r="K107" s="177"/>
      <c r="L107" s="177"/>
      <c r="M107" s="42"/>
      <c r="N107" s="85"/>
    </row>
    <row r="108" spans="1:14" ht="13.5">
      <c r="A108" s="44">
        <f aca="true" t="shared" si="39" ref="A108">+B108*10+1</f>
        <v>361</v>
      </c>
      <c r="B108" s="169">
        <f>+B105+1</f>
        <v>36</v>
      </c>
      <c r="C108" s="172" t="str">
        <f>C$2&amp;$B108</f>
        <v>支部名36</v>
      </c>
      <c r="D108" s="175" t="str">
        <f>D$2&amp;$B108</f>
        <v>チーム名36</v>
      </c>
      <c r="E108" s="76" t="str">
        <f t="shared" si="36"/>
        <v>選手名361</v>
      </c>
      <c r="F108" s="76" t="str">
        <f t="shared" si="36"/>
        <v>フリガナ361</v>
      </c>
      <c r="G108" s="77"/>
      <c r="H108" s="41"/>
      <c r="I108" s="41"/>
      <c r="J108" s="175"/>
      <c r="K108" s="175"/>
      <c r="L108" s="175"/>
      <c r="M108" s="42"/>
      <c r="N108" s="175"/>
    </row>
    <row r="109" spans="1:14" ht="13.5">
      <c r="A109" s="44">
        <f>+A108+1</f>
        <v>362</v>
      </c>
      <c r="B109" s="170"/>
      <c r="C109" s="173"/>
      <c r="D109" s="176"/>
      <c r="E109" s="76" t="str">
        <f t="shared" si="36"/>
        <v>選手名362</v>
      </c>
      <c r="F109" s="76" t="str">
        <f t="shared" si="36"/>
        <v>フリガナ362</v>
      </c>
      <c r="G109" s="77"/>
      <c r="H109" s="41"/>
      <c r="I109" s="41"/>
      <c r="J109" s="176"/>
      <c r="K109" s="176"/>
      <c r="L109" s="176"/>
      <c r="M109" s="42"/>
      <c r="N109" s="176"/>
    </row>
    <row r="110" spans="1:14" ht="13.5">
      <c r="A110" s="44">
        <f>+A109+1</f>
        <v>363</v>
      </c>
      <c r="B110" s="171"/>
      <c r="C110" s="174"/>
      <c r="D110" s="177"/>
      <c r="E110" s="76" t="str">
        <f t="shared" si="36"/>
        <v>選手名363</v>
      </c>
      <c r="F110" s="76" t="str">
        <f t="shared" si="36"/>
        <v>フリガナ363</v>
      </c>
      <c r="G110" s="77"/>
      <c r="H110" s="41"/>
      <c r="I110" s="41"/>
      <c r="J110" s="177"/>
      <c r="K110" s="177"/>
      <c r="L110" s="177"/>
      <c r="M110" s="42"/>
      <c r="N110" s="85"/>
    </row>
    <row r="111" spans="1:14" ht="13.5">
      <c r="A111" s="44">
        <f aca="true" t="shared" si="40" ref="A111">+B111*10+1</f>
        <v>371</v>
      </c>
      <c r="B111" s="169">
        <f>+B108+1</f>
        <v>37</v>
      </c>
      <c r="C111" s="172" t="str">
        <f>C$2&amp;$B111</f>
        <v>支部名37</v>
      </c>
      <c r="D111" s="175" t="str">
        <f>D$2&amp;$B111</f>
        <v>チーム名37</v>
      </c>
      <c r="E111" s="76" t="str">
        <f t="shared" si="36"/>
        <v>選手名371</v>
      </c>
      <c r="F111" s="76" t="str">
        <f t="shared" si="36"/>
        <v>フリガナ371</v>
      </c>
      <c r="G111" s="77"/>
      <c r="H111" s="41"/>
      <c r="I111" s="41"/>
      <c r="J111" s="175"/>
      <c r="K111" s="175"/>
      <c r="L111" s="175"/>
      <c r="M111" s="42"/>
      <c r="N111" s="175"/>
    </row>
    <row r="112" spans="1:14" ht="13.5">
      <c r="A112" s="44">
        <f>+A111+1</f>
        <v>372</v>
      </c>
      <c r="B112" s="170"/>
      <c r="C112" s="173"/>
      <c r="D112" s="176"/>
      <c r="E112" s="76" t="str">
        <f t="shared" si="36"/>
        <v>選手名372</v>
      </c>
      <c r="F112" s="76" t="str">
        <f t="shared" si="36"/>
        <v>フリガナ372</v>
      </c>
      <c r="G112" s="77"/>
      <c r="H112" s="41"/>
      <c r="I112" s="41"/>
      <c r="J112" s="176"/>
      <c r="K112" s="176"/>
      <c r="L112" s="176"/>
      <c r="M112" s="42"/>
      <c r="N112" s="176"/>
    </row>
    <row r="113" spans="1:14" ht="13.5">
      <c r="A113" s="44">
        <f>+A112+1</f>
        <v>373</v>
      </c>
      <c r="B113" s="171"/>
      <c r="C113" s="174"/>
      <c r="D113" s="177"/>
      <c r="E113" s="76" t="str">
        <f t="shared" si="36"/>
        <v>選手名373</v>
      </c>
      <c r="F113" s="76" t="str">
        <f t="shared" si="36"/>
        <v>フリガナ373</v>
      </c>
      <c r="G113" s="77"/>
      <c r="H113" s="41"/>
      <c r="I113" s="41"/>
      <c r="J113" s="177"/>
      <c r="K113" s="177"/>
      <c r="L113" s="177"/>
      <c r="M113" s="42"/>
      <c r="N113" s="85"/>
    </row>
    <row r="114" spans="1:14" ht="13.5">
      <c r="A114" s="44">
        <f aca="true" t="shared" si="41" ref="A114">+B114*10+1</f>
        <v>381</v>
      </c>
      <c r="B114" s="169">
        <f>+B111+1</f>
        <v>38</v>
      </c>
      <c r="C114" s="172" t="str">
        <f>C$2&amp;$B114</f>
        <v>支部名38</v>
      </c>
      <c r="D114" s="175" t="str">
        <f>D$2&amp;$B114</f>
        <v>チーム名38</v>
      </c>
      <c r="E114" s="76" t="str">
        <f t="shared" si="36"/>
        <v>選手名381</v>
      </c>
      <c r="F114" s="76" t="str">
        <f t="shared" si="36"/>
        <v>フリガナ381</v>
      </c>
      <c r="G114" s="77"/>
      <c r="H114" s="41"/>
      <c r="I114" s="41"/>
      <c r="J114" s="175"/>
      <c r="K114" s="175"/>
      <c r="L114" s="175"/>
      <c r="M114" s="42"/>
      <c r="N114" s="175"/>
    </row>
    <row r="115" spans="1:14" ht="13.5">
      <c r="A115" s="44">
        <f>+A114+1</f>
        <v>382</v>
      </c>
      <c r="B115" s="170"/>
      <c r="C115" s="173"/>
      <c r="D115" s="176"/>
      <c r="E115" s="76" t="str">
        <f t="shared" si="36"/>
        <v>選手名382</v>
      </c>
      <c r="F115" s="76" t="str">
        <f t="shared" si="36"/>
        <v>フリガナ382</v>
      </c>
      <c r="G115" s="77"/>
      <c r="H115" s="41"/>
      <c r="I115" s="41"/>
      <c r="J115" s="176"/>
      <c r="K115" s="176"/>
      <c r="L115" s="176"/>
      <c r="M115" s="42"/>
      <c r="N115" s="176"/>
    </row>
    <row r="116" spans="1:14" ht="13.5">
      <c r="A116" s="44">
        <f>+A115+1</f>
        <v>383</v>
      </c>
      <c r="B116" s="171"/>
      <c r="C116" s="174"/>
      <c r="D116" s="177"/>
      <c r="E116" s="76" t="str">
        <f t="shared" si="36"/>
        <v>選手名383</v>
      </c>
      <c r="F116" s="76" t="str">
        <f t="shared" si="36"/>
        <v>フリガナ383</v>
      </c>
      <c r="G116" s="77"/>
      <c r="H116" s="41"/>
      <c r="I116" s="41"/>
      <c r="J116" s="177"/>
      <c r="K116" s="177"/>
      <c r="L116" s="177"/>
      <c r="M116" s="42"/>
      <c r="N116" s="85"/>
    </row>
    <row r="117" spans="1:14" ht="13.5">
      <c r="A117" s="44">
        <f aca="true" t="shared" si="42" ref="A117">+B117*10+1</f>
        <v>391</v>
      </c>
      <c r="B117" s="169">
        <f>+B114+1</f>
        <v>39</v>
      </c>
      <c r="C117" s="172" t="str">
        <f>C$2&amp;$B117</f>
        <v>支部名39</v>
      </c>
      <c r="D117" s="175" t="str">
        <f>D$2&amp;$B117</f>
        <v>チーム名39</v>
      </c>
      <c r="E117" s="76" t="str">
        <f t="shared" si="36"/>
        <v>選手名391</v>
      </c>
      <c r="F117" s="76" t="str">
        <f t="shared" si="36"/>
        <v>フリガナ391</v>
      </c>
      <c r="G117" s="77"/>
      <c r="H117" s="41"/>
      <c r="I117" s="41"/>
      <c r="J117" s="175"/>
      <c r="K117" s="175"/>
      <c r="L117" s="175"/>
      <c r="M117" s="42"/>
      <c r="N117" s="175"/>
    </row>
    <row r="118" spans="1:14" ht="13.5">
      <c r="A118" s="44">
        <f>+A117+1</f>
        <v>392</v>
      </c>
      <c r="B118" s="170"/>
      <c r="C118" s="173"/>
      <c r="D118" s="176"/>
      <c r="E118" s="76" t="str">
        <f t="shared" si="36"/>
        <v>選手名392</v>
      </c>
      <c r="F118" s="76" t="str">
        <f t="shared" si="36"/>
        <v>フリガナ392</v>
      </c>
      <c r="G118" s="77"/>
      <c r="H118" s="41"/>
      <c r="I118" s="41"/>
      <c r="J118" s="176"/>
      <c r="K118" s="176"/>
      <c r="L118" s="176"/>
      <c r="M118" s="42"/>
      <c r="N118" s="176"/>
    </row>
    <row r="119" spans="1:14" ht="13.5">
      <c r="A119" s="44">
        <f>+A118+1</f>
        <v>393</v>
      </c>
      <c r="B119" s="171"/>
      <c r="C119" s="174"/>
      <c r="D119" s="177"/>
      <c r="E119" s="76" t="str">
        <f t="shared" si="36"/>
        <v>選手名393</v>
      </c>
      <c r="F119" s="76" t="str">
        <f t="shared" si="36"/>
        <v>フリガナ393</v>
      </c>
      <c r="G119" s="77"/>
      <c r="H119" s="41"/>
      <c r="I119" s="41"/>
      <c r="J119" s="177"/>
      <c r="K119" s="177"/>
      <c r="L119" s="177"/>
      <c r="M119" s="42"/>
      <c r="N119" s="85"/>
    </row>
    <row r="120" spans="1:14" ht="13.5">
      <c r="A120" s="44">
        <f aca="true" t="shared" si="43" ref="A120">+B120*10+1</f>
        <v>401</v>
      </c>
      <c r="B120" s="169">
        <f>+B117+1</f>
        <v>40</v>
      </c>
      <c r="C120" s="172" t="str">
        <f>C$2&amp;$B120</f>
        <v>支部名40</v>
      </c>
      <c r="D120" s="175" t="str">
        <f>D$2&amp;$B120</f>
        <v>チーム名40</v>
      </c>
      <c r="E120" s="76" t="str">
        <f t="shared" si="36"/>
        <v>選手名401</v>
      </c>
      <c r="F120" s="76" t="str">
        <f t="shared" si="36"/>
        <v>フリガナ401</v>
      </c>
      <c r="G120" s="77"/>
      <c r="H120" s="41"/>
      <c r="I120" s="41"/>
      <c r="J120" s="175"/>
      <c r="K120" s="175"/>
      <c r="L120" s="175"/>
      <c r="M120" s="42"/>
      <c r="N120" s="175"/>
    </row>
    <row r="121" spans="1:14" ht="13.5">
      <c r="A121" s="44">
        <f>+A120+1</f>
        <v>402</v>
      </c>
      <c r="B121" s="170"/>
      <c r="C121" s="173"/>
      <c r="D121" s="176"/>
      <c r="E121" s="76" t="str">
        <f t="shared" si="36"/>
        <v>選手名402</v>
      </c>
      <c r="F121" s="76" t="str">
        <f t="shared" si="36"/>
        <v>フリガナ402</v>
      </c>
      <c r="G121" s="77"/>
      <c r="H121" s="41"/>
      <c r="I121" s="41"/>
      <c r="J121" s="176"/>
      <c r="K121" s="176"/>
      <c r="L121" s="176"/>
      <c r="M121" s="42"/>
      <c r="N121" s="176"/>
    </row>
    <row r="122" spans="1:14" ht="13.5">
      <c r="A122" s="44">
        <f>+A121+1</f>
        <v>403</v>
      </c>
      <c r="B122" s="171"/>
      <c r="C122" s="174"/>
      <c r="D122" s="177"/>
      <c r="E122" s="76" t="str">
        <f t="shared" si="36"/>
        <v>選手名403</v>
      </c>
      <c r="F122" s="76" t="str">
        <f t="shared" si="36"/>
        <v>フリガナ403</v>
      </c>
      <c r="G122" s="77"/>
      <c r="H122" s="41"/>
      <c r="I122" s="41"/>
      <c r="J122" s="177"/>
      <c r="K122" s="177"/>
      <c r="L122" s="177"/>
      <c r="M122" s="42"/>
      <c r="N122" s="85"/>
    </row>
    <row r="123" spans="1:14" ht="13.5">
      <c r="A123" s="44">
        <f aca="true" t="shared" si="44" ref="A123">+B123*10+1</f>
        <v>411</v>
      </c>
      <c r="B123" s="169">
        <f>+B120+1</f>
        <v>41</v>
      </c>
      <c r="C123" s="172" t="str">
        <f>C$2&amp;$B123</f>
        <v>支部名41</v>
      </c>
      <c r="D123" s="175" t="str">
        <f>D$2&amp;$B123</f>
        <v>チーム名41</v>
      </c>
      <c r="E123" s="76" t="str">
        <f t="shared" si="36"/>
        <v>選手名411</v>
      </c>
      <c r="F123" s="76" t="str">
        <f t="shared" si="36"/>
        <v>フリガナ411</v>
      </c>
      <c r="G123" s="77"/>
      <c r="H123" s="41"/>
      <c r="I123" s="41"/>
      <c r="J123" s="175"/>
      <c r="K123" s="175"/>
      <c r="L123" s="175"/>
      <c r="M123" s="42"/>
      <c r="N123" s="175"/>
    </row>
    <row r="124" spans="1:14" ht="13.5">
      <c r="A124" s="44">
        <f>+A123+1</f>
        <v>412</v>
      </c>
      <c r="B124" s="170"/>
      <c r="C124" s="173"/>
      <c r="D124" s="176"/>
      <c r="E124" s="76" t="str">
        <f t="shared" si="36"/>
        <v>選手名412</v>
      </c>
      <c r="F124" s="76" t="str">
        <f t="shared" si="36"/>
        <v>フリガナ412</v>
      </c>
      <c r="G124" s="77"/>
      <c r="H124" s="41"/>
      <c r="I124" s="41"/>
      <c r="J124" s="176"/>
      <c r="K124" s="176"/>
      <c r="L124" s="176"/>
      <c r="M124" s="42"/>
      <c r="N124" s="176"/>
    </row>
    <row r="125" spans="1:14" ht="13.5">
      <c r="A125" s="44">
        <f>+A124+1</f>
        <v>413</v>
      </c>
      <c r="B125" s="171"/>
      <c r="C125" s="174"/>
      <c r="D125" s="177"/>
      <c r="E125" s="76" t="str">
        <f t="shared" si="36"/>
        <v>選手名413</v>
      </c>
      <c r="F125" s="76" t="str">
        <f t="shared" si="36"/>
        <v>フリガナ413</v>
      </c>
      <c r="G125" s="77"/>
      <c r="H125" s="41"/>
      <c r="I125" s="41"/>
      <c r="J125" s="177"/>
      <c r="K125" s="177"/>
      <c r="L125" s="177"/>
      <c r="M125" s="42"/>
      <c r="N125" s="85"/>
    </row>
    <row r="126" spans="1:14" ht="13.5">
      <c r="A126" s="44">
        <f aca="true" t="shared" si="45" ref="A126">+B126*10+1</f>
        <v>421</v>
      </c>
      <c r="B126" s="169">
        <f>+B123+1</f>
        <v>42</v>
      </c>
      <c r="C126" s="172" t="str">
        <f>C$2&amp;$B126</f>
        <v>支部名42</v>
      </c>
      <c r="D126" s="175" t="str">
        <f>D$2&amp;$B126</f>
        <v>チーム名42</v>
      </c>
      <c r="E126" s="76" t="str">
        <f t="shared" si="36"/>
        <v>選手名421</v>
      </c>
      <c r="F126" s="76" t="str">
        <f t="shared" si="36"/>
        <v>フリガナ421</v>
      </c>
      <c r="G126" s="77"/>
      <c r="H126" s="41"/>
      <c r="I126" s="41"/>
      <c r="J126" s="175"/>
      <c r="K126" s="175"/>
      <c r="L126" s="175"/>
      <c r="M126" s="42"/>
      <c r="N126" s="175"/>
    </row>
    <row r="127" spans="1:14" ht="13.5">
      <c r="A127" s="44">
        <f>+A126+1</f>
        <v>422</v>
      </c>
      <c r="B127" s="170"/>
      <c r="C127" s="173"/>
      <c r="D127" s="176"/>
      <c r="E127" s="76" t="str">
        <f t="shared" si="36"/>
        <v>選手名422</v>
      </c>
      <c r="F127" s="76" t="str">
        <f t="shared" si="36"/>
        <v>フリガナ422</v>
      </c>
      <c r="G127" s="77"/>
      <c r="H127" s="41"/>
      <c r="I127" s="41"/>
      <c r="J127" s="176"/>
      <c r="K127" s="176"/>
      <c r="L127" s="176"/>
      <c r="M127" s="42"/>
      <c r="N127" s="176"/>
    </row>
    <row r="128" spans="1:14" ht="13.5">
      <c r="A128" s="44">
        <f>+A127+1</f>
        <v>423</v>
      </c>
      <c r="B128" s="171"/>
      <c r="C128" s="174"/>
      <c r="D128" s="177"/>
      <c r="E128" s="76" t="str">
        <f t="shared" si="36"/>
        <v>選手名423</v>
      </c>
      <c r="F128" s="76" t="str">
        <f t="shared" si="36"/>
        <v>フリガナ423</v>
      </c>
      <c r="G128" s="77"/>
      <c r="H128" s="41"/>
      <c r="I128" s="41"/>
      <c r="J128" s="177"/>
      <c r="K128" s="177"/>
      <c r="L128" s="177"/>
      <c r="M128" s="42"/>
      <c r="N128" s="85"/>
    </row>
    <row r="129" spans="1:14" ht="13.5">
      <c r="A129" s="44">
        <f aca="true" t="shared" si="46" ref="A129">+B129*10+1</f>
        <v>431</v>
      </c>
      <c r="B129" s="169">
        <f>+B126+1</f>
        <v>43</v>
      </c>
      <c r="C129" s="172" t="str">
        <f>C$2&amp;$B129</f>
        <v>支部名43</v>
      </c>
      <c r="D129" s="175" t="str">
        <f>D$2&amp;$B129</f>
        <v>チーム名43</v>
      </c>
      <c r="E129" s="76" t="str">
        <f t="shared" si="36"/>
        <v>選手名431</v>
      </c>
      <c r="F129" s="76" t="str">
        <f t="shared" si="36"/>
        <v>フリガナ431</v>
      </c>
      <c r="G129" s="77"/>
      <c r="H129" s="41"/>
      <c r="I129" s="41"/>
      <c r="J129" s="175"/>
      <c r="K129" s="175"/>
      <c r="L129" s="175"/>
      <c r="M129" s="42"/>
      <c r="N129" s="175"/>
    </row>
    <row r="130" spans="1:14" ht="13.5">
      <c r="A130" s="44">
        <f>+A129+1</f>
        <v>432</v>
      </c>
      <c r="B130" s="170"/>
      <c r="C130" s="173"/>
      <c r="D130" s="176"/>
      <c r="E130" s="76" t="str">
        <f t="shared" si="36"/>
        <v>選手名432</v>
      </c>
      <c r="F130" s="76" t="str">
        <f t="shared" si="36"/>
        <v>フリガナ432</v>
      </c>
      <c r="G130" s="77"/>
      <c r="H130" s="41"/>
      <c r="I130" s="41"/>
      <c r="J130" s="176"/>
      <c r="K130" s="176"/>
      <c r="L130" s="176"/>
      <c r="M130" s="42"/>
      <c r="N130" s="176"/>
    </row>
    <row r="131" spans="1:14" ht="13.5">
      <c r="A131" s="44">
        <f>+A130+1</f>
        <v>433</v>
      </c>
      <c r="B131" s="171"/>
      <c r="C131" s="174"/>
      <c r="D131" s="177"/>
      <c r="E131" s="76" t="str">
        <f t="shared" si="36"/>
        <v>選手名433</v>
      </c>
      <c r="F131" s="76" t="str">
        <f t="shared" si="36"/>
        <v>フリガナ433</v>
      </c>
      <c r="G131" s="77"/>
      <c r="H131" s="41"/>
      <c r="I131" s="41"/>
      <c r="J131" s="177"/>
      <c r="K131" s="177"/>
      <c r="L131" s="177"/>
      <c r="M131" s="42"/>
      <c r="N131" s="85"/>
    </row>
    <row r="132" spans="1:14" ht="13.5">
      <c r="A132" s="44">
        <f aca="true" t="shared" si="47" ref="A132">+B132*10+1</f>
        <v>441</v>
      </c>
      <c r="B132" s="169">
        <f>+B129+1</f>
        <v>44</v>
      </c>
      <c r="C132" s="172" t="str">
        <f>C$2&amp;$B132</f>
        <v>支部名44</v>
      </c>
      <c r="D132" s="175" t="str">
        <f>D$2&amp;$B132</f>
        <v>チーム名44</v>
      </c>
      <c r="E132" s="76" t="str">
        <f aca="true" t="shared" si="48" ref="E132:F152">E$2&amp;$A132</f>
        <v>選手名441</v>
      </c>
      <c r="F132" s="76" t="str">
        <f t="shared" si="48"/>
        <v>フリガナ441</v>
      </c>
      <c r="G132" s="77"/>
      <c r="H132" s="41"/>
      <c r="I132" s="41"/>
      <c r="J132" s="175"/>
      <c r="K132" s="175"/>
      <c r="L132" s="175"/>
      <c r="M132" s="42"/>
      <c r="N132" s="175"/>
    </row>
    <row r="133" spans="1:14" ht="13.5">
      <c r="A133" s="44">
        <f>+A132+1</f>
        <v>442</v>
      </c>
      <c r="B133" s="170"/>
      <c r="C133" s="173"/>
      <c r="D133" s="176"/>
      <c r="E133" s="76" t="str">
        <f t="shared" si="48"/>
        <v>選手名442</v>
      </c>
      <c r="F133" s="76" t="str">
        <f t="shared" si="48"/>
        <v>フリガナ442</v>
      </c>
      <c r="G133" s="77"/>
      <c r="H133" s="41"/>
      <c r="I133" s="41"/>
      <c r="J133" s="176"/>
      <c r="K133" s="176"/>
      <c r="L133" s="176"/>
      <c r="M133" s="42"/>
      <c r="N133" s="176"/>
    </row>
    <row r="134" spans="1:14" ht="13.5">
      <c r="A134" s="44">
        <f>+A133+1</f>
        <v>443</v>
      </c>
      <c r="B134" s="171"/>
      <c r="C134" s="174"/>
      <c r="D134" s="177"/>
      <c r="E134" s="76" t="str">
        <f t="shared" si="48"/>
        <v>選手名443</v>
      </c>
      <c r="F134" s="76" t="str">
        <f t="shared" si="48"/>
        <v>フリガナ443</v>
      </c>
      <c r="G134" s="77"/>
      <c r="H134" s="41"/>
      <c r="I134" s="41"/>
      <c r="J134" s="177"/>
      <c r="K134" s="177"/>
      <c r="L134" s="177"/>
      <c r="M134" s="42"/>
      <c r="N134" s="85"/>
    </row>
    <row r="135" spans="1:14" ht="13.5">
      <c r="A135" s="44">
        <f aca="true" t="shared" si="49" ref="A135">+B135*10+1</f>
        <v>451</v>
      </c>
      <c r="B135" s="169">
        <f>+B132+1</f>
        <v>45</v>
      </c>
      <c r="C135" s="172" t="str">
        <f>C$2&amp;$B135</f>
        <v>支部名45</v>
      </c>
      <c r="D135" s="175" t="str">
        <f>D$2&amp;$B135</f>
        <v>チーム名45</v>
      </c>
      <c r="E135" s="76" t="str">
        <f t="shared" si="48"/>
        <v>選手名451</v>
      </c>
      <c r="F135" s="76" t="str">
        <f t="shared" si="48"/>
        <v>フリガナ451</v>
      </c>
      <c r="G135" s="77"/>
      <c r="H135" s="41"/>
      <c r="I135" s="41"/>
      <c r="J135" s="175"/>
      <c r="K135" s="175"/>
      <c r="L135" s="175"/>
      <c r="M135" s="42"/>
      <c r="N135" s="175"/>
    </row>
    <row r="136" spans="1:14" ht="13.5">
      <c r="A136" s="44">
        <f>+A135+1</f>
        <v>452</v>
      </c>
      <c r="B136" s="170"/>
      <c r="C136" s="173"/>
      <c r="D136" s="176"/>
      <c r="E136" s="76" t="str">
        <f t="shared" si="48"/>
        <v>選手名452</v>
      </c>
      <c r="F136" s="76" t="str">
        <f t="shared" si="48"/>
        <v>フリガナ452</v>
      </c>
      <c r="G136" s="77"/>
      <c r="H136" s="41"/>
      <c r="I136" s="41"/>
      <c r="J136" s="176"/>
      <c r="K136" s="176"/>
      <c r="L136" s="176"/>
      <c r="M136" s="42"/>
      <c r="N136" s="176"/>
    </row>
    <row r="137" spans="1:14" ht="13.5">
      <c r="A137" s="44">
        <f>+A136+1</f>
        <v>453</v>
      </c>
      <c r="B137" s="171"/>
      <c r="C137" s="174"/>
      <c r="D137" s="177"/>
      <c r="E137" s="76" t="str">
        <f t="shared" si="48"/>
        <v>選手名453</v>
      </c>
      <c r="F137" s="76" t="str">
        <f t="shared" si="48"/>
        <v>フリガナ453</v>
      </c>
      <c r="G137" s="77"/>
      <c r="H137" s="41"/>
      <c r="I137" s="41"/>
      <c r="J137" s="177"/>
      <c r="K137" s="177"/>
      <c r="L137" s="177"/>
      <c r="M137" s="42"/>
      <c r="N137" s="85"/>
    </row>
    <row r="138" spans="1:14" ht="13.5">
      <c r="A138" s="44">
        <f aca="true" t="shared" si="50" ref="A138">+B138*10+1</f>
        <v>461</v>
      </c>
      <c r="B138" s="169">
        <f>+B135+1</f>
        <v>46</v>
      </c>
      <c r="C138" s="172" t="str">
        <f>C$2&amp;$B138</f>
        <v>支部名46</v>
      </c>
      <c r="D138" s="175" t="str">
        <f>D$2&amp;$B138</f>
        <v>チーム名46</v>
      </c>
      <c r="E138" s="76" t="str">
        <f t="shared" si="48"/>
        <v>選手名461</v>
      </c>
      <c r="F138" s="76" t="str">
        <f t="shared" si="48"/>
        <v>フリガナ461</v>
      </c>
      <c r="G138" s="77"/>
      <c r="H138" s="41"/>
      <c r="I138" s="41"/>
      <c r="J138" s="175"/>
      <c r="K138" s="175"/>
      <c r="L138" s="175"/>
      <c r="M138" s="42"/>
      <c r="N138" s="175"/>
    </row>
    <row r="139" spans="1:14" ht="13.5">
      <c r="A139" s="44">
        <f>+A138+1</f>
        <v>462</v>
      </c>
      <c r="B139" s="170"/>
      <c r="C139" s="173"/>
      <c r="D139" s="176"/>
      <c r="E139" s="76" t="str">
        <f t="shared" si="48"/>
        <v>選手名462</v>
      </c>
      <c r="F139" s="76" t="str">
        <f t="shared" si="48"/>
        <v>フリガナ462</v>
      </c>
      <c r="G139" s="77"/>
      <c r="H139" s="41"/>
      <c r="I139" s="41"/>
      <c r="J139" s="176"/>
      <c r="K139" s="176"/>
      <c r="L139" s="176"/>
      <c r="M139" s="42"/>
      <c r="N139" s="176"/>
    </row>
    <row r="140" spans="1:14" ht="13.5">
      <c r="A140" s="44">
        <f>+A139+1</f>
        <v>463</v>
      </c>
      <c r="B140" s="171"/>
      <c r="C140" s="174"/>
      <c r="D140" s="177"/>
      <c r="E140" s="76" t="str">
        <f t="shared" si="48"/>
        <v>選手名463</v>
      </c>
      <c r="F140" s="76" t="str">
        <f t="shared" si="48"/>
        <v>フリガナ463</v>
      </c>
      <c r="G140" s="77"/>
      <c r="H140" s="41"/>
      <c r="I140" s="41"/>
      <c r="J140" s="177"/>
      <c r="K140" s="177"/>
      <c r="L140" s="177"/>
      <c r="M140" s="42"/>
      <c r="N140" s="85"/>
    </row>
    <row r="141" spans="1:14" ht="13.5">
      <c r="A141" s="44">
        <f aca="true" t="shared" si="51" ref="A141">+B141*10+1</f>
        <v>471</v>
      </c>
      <c r="B141" s="169">
        <f>+B138+1</f>
        <v>47</v>
      </c>
      <c r="C141" s="172" t="str">
        <f>C$2&amp;$B141</f>
        <v>支部名47</v>
      </c>
      <c r="D141" s="175" t="str">
        <f>D$2&amp;$B141</f>
        <v>チーム名47</v>
      </c>
      <c r="E141" s="76" t="str">
        <f t="shared" si="48"/>
        <v>選手名471</v>
      </c>
      <c r="F141" s="76" t="str">
        <f t="shared" si="48"/>
        <v>フリガナ471</v>
      </c>
      <c r="G141" s="77"/>
      <c r="H141" s="41"/>
      <c r="I141" s="41"/>
      <c r="J141" s="175"/>
      <c r="K141" s="175"/>
      <c r="L141" s="175"/>
      <c r="M141" s="42"/>
      <c r="N141" s="175"/>
    </row>
    <row r="142" spans="1:14" ht="13.5">
      <c r="A142" s="44">
        <f>+A141+1</f>
        <v>472</v>
      </c>
      <c r="B142" s="170"/>
      <c r="C142" s="173"/>
      <c r="D142" s="176"/>
      <c r="E142" s="76" t="str">
        <f t="shared" si="48"/>
        <v>選手名472</v>
      </c>
      <c r="F142" s="76" t="str">
        <f t="shared" si="48"/>
        <v>フリガナ472</v>
      </c>
      <c r="G142" s="77"/>
      <c r="H142" s="41"/>
      <c r="I142" s="41"/>
      <c r="J142" s="176"/>
      <c r="K142" s="176"/>
      <c r="L142" s="176"/>
      <c r="M142" s="42"/>
      <c r="N142" s="176"/>
    </row>
    <row r="143" spans="1:14" ht="13.5">
      <c r="A143" s="44">
        <f>+A142+1</f>
        <v>473</v>
      </c>
      <c r="B143" s="171"/>
      <c r="C143" s="174"/>
      <c r="D143" s="177"/>
      <c r="E143" s="76" t="str">
        <f t="shared" si="48"/>
        <v>選手名473</v>
      </c>
      <c r="F143" s="76" t="str">
        <f t="shared" si="48"/>
        <v>フリガナ473</v>
      </c>
      <c r="G143" s="77"/>
      <c r="H143" s="41"/>
      <c r="I143" s="41"/>
      <c r="J143" s="177"/>
      <c r="K143" s="177"/>
      <c r="L143" s="177"/>
      <c r="M143" s="42"/>
      <c r="N143" s="85"/>
    </row>
    <row r="144" spans="1:14" ht="13.5">
      <c r="A144" s="44">
        <f aca="true" t="shared" si="52" ref="A144">+B144*10+1</f>
        <v>481</v>
      </c>
      <c r="B144" s="169">
        <f>+B141+1</f>
        <v>48</v>
      </c>
      <c r="C144" s="172" t="str">
        <f>C$2&amp;$B144</f>
        <v>支部名48</v>
      </c>
      <c r="D144" s="175" t="str">
        <f>D$2&amp;$B144</f>
        <v>チーム名48</v>
      </c>
      <c r="E144" s="76" t="str">
        <f t="shared" si="48"/>
        <v>選手名481</v>
      </c>
      <c r="F144" s="76" t="str">
        <f t="shared" si="48"/>
        <v>フリガナ481</v>
      </c>
      <c r="G144" s="77"/>
      <c r="H144" s="41"/>
      <c r="I144" s="41"/>
      <c r="J144" s="175"/>
      <c r="K144" s="175"/>
      <c r="L144" s="175"/>
      <c r="M144" s="42"/>
      <c r="N144" s="175"/>
    </row>
    <row r="145" spans="1:14" ht="13.5">
      <c r="A145" s="44">
        <f>+A144+1</f>
        <v>482</v>
      </c>
      <c r="B145" s="170"/>
      <c r="C145" s="173"/>
      <c r="D145" s="176"/>
      <c r="E145" s="76" t="str">
        <f t="shared" si="48"/>
        <v>選手名482</v>
      </c>
      <c r="F145" s="76" t="str">
        <f t="shared" si="48"/>
        <v>フリガナ482</v>
      </c>
      <c r="G145" s="77"/>
      <c r="H145" s="41"/>
      <c r="I145" s="41"/>
      <c r="J145" s="176"/>
      <c r="K145" s="176"/>
      <c r="L145" s="176"/>
      <c r="M145" s="42"/>
      <c r="N145" s="176"/>
    </row>
    <row r="146" spans="1:14" ht="13.5">
      <c r="A146" s="44">
        <f>+A145+1</f>
        <v>483</v>
      </c>
      <c r="B146" s="171"/>
      <c r="C146" s="174"/>
      <c r="D146" s="177"/>
      <c r="E146" s="76" t="str">
        <f t="shared" si="48"/>
        <v>選手名483</v>
      </c>
      <c r="F146" s="76" t="str">
        <f t="shared" si="48"/>
        <v>フリガナ483</v>
      </c>
      <c r="G146" s="77"/>
      <c r="H146" s="41"/>
      <c r="I146" s="41"/>
      <c r="J146" s="177"/>
      <c r="K146" s="177"/>
      <c r="L146" s="177"/>
      <c r="M146" s="42"/>
      <c r="N146" s="85"/>
    </row>
    <row r="147" spans="1:14" ht="13.5">
      <c r="A147" s="44">
        <f aca="true" t="shared" si="53" ref="A147">+B147*10+1</f>
        <v>491</v>
      </c>
      <c r="B147" s="169">
        <f>+B144+1</f>
        <v>49</v>
      </c>
      <c r="C147" s="172" t="str">
        <f>C$2&amp;$B147</f>
        <v>支部名49</v>
      </c>
      <c r="D147" s="175" t="str">
        <f>D$2&amp;$B147</f>
        <v>チーム名49</v>
      </c>
      <c r="E147" s="76" t="str">
        <f t="shared" si="48"/>
        <v>選手名491</v>
      </c>
      <c r="F147" s="76" t="str">
        <f t="shared" si="48"/>
        <v>フリガナ491</v>
      </c>
      <c r="G147" s="77"/>
      <c r="H147" s="41"/>
      <c r="I147" s="41"/>
      <c r="J147" s="175"/>
      <c r="K147" s="175"/>
      <c r="L147" s="175"/>
      <c r="M147" s="42"/>
      <c r="N147" s="175"/>
    </row>
    <row r="148" spans="1:14" ht="13.5">
      <c r="A148" s="44">
        <f>+A147+1</f>
        <v>492</v>
      </c>
      <c r="B148" s="170"/>
      <c r="C148" s="173"/>
      <c r="D148" s="176"/>
      <c r="E148" s="76" t="str">
        <f t="shared" si="48"/>
        <v>選手名492</v>
      </c>
      <c r="F148" s="76" t="str">
        <f t="shared" si="48"/>
        <v>フリガナ492</v>
      </c>
      <c r="G148" s="77"/>
      <c r="H148" s="41"/>
      <c r="I148" s="41"/>
      <c r="J148" s="176"/>
      <c r="K148" s="176"/>
      <c r="L148" s="176"/>
      <c r="M148" s="42"/>
      <c r="N148" s="176"/>
    </row>
    <row r="149" spans="1:14" ht="13.5">
      <c r="A149" s="44">
        <f>+A148+1</f>
        <v>493</v>
      </c>
      <c r="B149" s="171"/>
      <c r="C149" s="174"/>
      <c r="D149" s="177"/>
      <c r="E149" s="76" t="str">
        <f t="shared" si="48"/>
        <v>選手名493</v>
      </c>
      <c r="F149" s="76" t="str">
        <f t="shared" si="48"/>
        <v>フリガナ493</v>
      </c>
      <c r="G149" s="77"/>
      <c r="H149" s="41"/>
      <c r="I149" s="41"/>
      <c r="J149" s="177"/>
      <c r="K149" s="177"/>
      <c r="L149" s="177"/>
      <c r="M149" s="42"/>
      <c r="N149" s="85"/>
    </row>
    <row r="150" spans="1:14" ht="13.5">
      <c r="A150" s="44">
        <f aca="true" t="shared" si="54" ref="A150">+B150*10+1</f>
        <v>501</v>
      </c>
      <c r="B150" s="169">
        <f>+B147+1</f>
        <v>50</v>
      </c>
      <c r="C150" s="172" t="str">
        <f>C$2&amp;$B150</f>
        <v>支部名50</v>
      </c>
      <c r="D150" s="175" t="str">
        <f>D$2&amp;$B150</f>
        <v>チーム名50</v>
      </c>
      <c r="E150" s="76" t="str">
        <f t="shared" si="48"/>
        <v>選手名501</v>
      </c>
      <c r="F150" s="76" t="str">
        <f t="shared" si="48"/>
        <v>フリガナ501</v>
      </c>
      <c r="G150" s="77"/>
      <c r="H150" s="41"/>
      <c r="I150" s="41"/>
      <c r="J150" s="175"/>
      <c r="K150" s="175"/>
      <c r="L150" s="175"/>
      <c r="M150" s="42"/>
      <c r="N150" s="175"/>
    </row>
    <row r="151" spans="1:14" ht="13.5">
      <c r="A151" s="44">
        <f>+A150+1</f>
        <v>502</v>
      </c>
      <c r="B151" s="170"/>
      <c r="C151" s="173"/>
      <c r="D151" s="176"/>
      <c r="E151" s="76" t="str">
        <f t="shared" si="48"/>
        <v>選手名502</v>
      </c>
      <c r="F151" s="76" t="str">
        <f t="shared" si="48"/>
        <v>フリガナ502</v>
      </c>
      <c r="G151" s="77"/>
      <c r="H151" s="41"/>
      <c r="I151" s="41"/>
      <c r="J151" s="176"/>
      <c r="K151" s="176"/>
      <c r="L151" s="176"/>
      <c r="M151" s="42"/>
      <c r="N151" s="176"/>
    </row>
    <row r="152" spans="1:14" ht="13.5">
      <c r="A152" s="44">
        <f>+A151+1</f>
        <v>503</v>
      </c>
      <c r="B152" s="171"/>
      <c r="C152" s="174"/>
      <c r="D152" s="177"/>
      <c r="E152" s="76" t="str">
        <f t="shared" si="48"/>
        <v>選手名503</v>
      </c>
      <c r="F152" s="76" t="str">
        <f t="shared" si="48"/>
        <v>フリガナ503</v>
      </c>
      <c r="G152" s="77"/>
      <c r="H152" s="41"/>
      <c r="I152" s="41"/>
      <c r="J152" s="177"/>
      <c r="K152" s="177"/>
      <c r="L152" s="177"/>
      <c r="M152" s="42"/>
      <c r="N152" s="84"/>
    </row>
  </sheetData>
  <mergeCells count="352">
    <mergeCell ref="B144:B146"/>
    <mergeCell ref="C144:C146"/>
    <mergeCell ref="D144:D146"/>
    <mergeCell ref="J144:J146"/>
    <mergeCell ref="K144:K146"/>
    <mergeCell ref="L144:L146"/>
    <mergeCell ref="N144:N145"/>
    <mergeCell ref="B147:B149"/>
    <mergeCell ref="C147:C149"/>
    <mergeCell ref="D147:D149"/>
    <mergeCell ref="J147:J149"/>
    <mergeCell ref="K147:K149"/>
    <mergeCell ref="L147:L149"/>
    <mergeCell ref="N147:N148"/>
    <mergeCell ref="B150:B152"/>
    <mergeCell ref="C150:C152"/>
    <mergeCell ref="D150:D152"/>
    <mergeCell ref="J150:J152"/>
    <mergeCell ref="K150:K152"/>
    <mergeCell ref="L150:L152"/>
    <mergeCell ref="N150:N151"/>
    <mergeCell ref="B135:B137"/>
    <mergeCell ref="C135:C137"/>
    <mergeCell ref="D135:D137"/>
    <mergeCell ref="J135:J137"/>
    <mergeCell ref="K135:K137"/>
    <mergeCell ref="L135:L137"/>
    <mergeCell ref="B138:B140"/>
    <mergeCell ref="C138:C140"/>
    <mergeCell ref="D138:D140"/>
    <mergeCell ref="J138:J140"/>
    <mergeCell ref="K138:K140"/>
    <mergeCell ref="L138:L140"/>
    <mergeCell ref="N138:N139"/>
    <mergeCell ref="B141:B143"/>
    <mergeCell ref="C141:C143"/>
    <mergeCell ref="D141:D143"/>
    <mergeCell ref="J141:J143"/>
    <mergeCell ref="K141:K143"/>
    <mergeCell ref="L141:L143"/>
    <mergeCell ref="B126:B128"/>
    <mergeCell ref="C126:C128"/>
    <mergeCell ref="D126:D128"/>
    <mergeCell ref="J126:J128"/>
    <mergeCell ref="K126:K128"/>
    <mergeCell ref="L126:L128"/>
    <mergeCell ref="N126:N127"/>
    <mergeCell ref="B129:B131"/>
    <mergeCell ref="C129:C131"/>
    <mergeCell ref="D129:D131"/>
    <mergeCell ref="J129:J131"/>
    <mergeCell ref="K129:K131"/>
    <mergeCell ref="L129:L131"/>
    <mergeCell ref="B132:B134"/>
    <mergeCell ref="C132:C134"/>
    <mergeCell ref="D132:D134"/>
    <mergeCell ref="J132:J134"/>
    <mergeCell ref="K132:K134"/>
    <mergeCell ref="L132:L134"/>
    <mergeCell ref="N132:N133"/>
    <mergeCell ref="N141:N142"/>
    <mergeCell ref="N135:N136"/>
    <mergeCell ref="D117:D119"/>
    <mergeCell ref="J117:J119"/>
    <mergeCell ref="K117:K119"/>
    <mergeCell ref="L117:L119"/>
    <mergeCell ref="B120:B122"/>
    <mergeCell ref="C120:C122"/>
    <mergeCell ref="D120:D122"/>
    <mergeCell ref="J120:J122"/>
    <mergeCell ref="K120:K122"/>
    <mergeCell ref="L120:L122"/>
    <mergeCell ref="B123:B125"/>
    <mergeCell ref="C123:C125"/>
    <mergeCell ref="D123:D125"/>
    <mergeCell ref="J123:J125"/>
    <mergeCell ref="K123:K125"/>
    <mergeCell ref="L123:L125"/>
    <mergeCell ref="B108:B110"/>
    <mergeCell ref="C108:C110"/>
    <mergeCell ref="D108:D110"/>
    <mergeCell ref="J108:J110"/>
    <mergeCell ref="K108:K110"/>
    <mergeCell ref="L108:L110"/>
    <mergeCell ref="B111:B113"/>
    <mergeCell ref="C111:C113"/>
    <mergeCell ref="D111:D113"/>
    <mergeCell ref="J111:J113"/>
    <mergeCell ref="K111:K113"/>
    <mergeCell ref="L111:L113"/>
    <mergeCell ref="B114:B116"/>
    <mergeCell ref="C114:C116"/>
    <mergeCell ref="D114:D116"/>
    <mergeCell ref="J114:J116"/>
    <mergeCell ref="B117:B119"/>
    <mergeCell ref="C117:C119"/>
    <mergeCell ref="K114:K116"/>
    <mergeCell ref="L114:L116"/>
    <mergeCell ref="N114:N115"/>
    <mergeCell ref="B99:B101"/>
    <mergeCell ref="C99:C101"/>
    <mergeCell ref="D99:D101"/>
    <mergeCell ref="J99:J101"/>
    <mergeCell ref="K99:K101"/>
    <mergeCell ref="L99:L101"/>
    <mergeCell ref="B102:B104"/>
    <mergeCell ref="C102:C104"/>
    <mergeCell ref="D102:D104"/>
    <mergeCell ref="J102:J104"/>
    <mergeCell ref="K102:K104"/>
    <mergeCell ref="L102:L104"/>
    <mergeCell ref="N102:N103"/>
    <mergeCell ref="B105:B107"/>
    <mergeCell ref="C105:C107"/>
    <mergeCell ref="D105:D107"/>
    <mergeCell ref="J105:J107"/>
    <mergeCell ref="K105:K107"/>
    <mergeCell ref="L105:L107"/>
    <mergeCell ref="N108:N109"/>
    <mergeCell ref="B90:B92"/>
    <mergeCell ref="C90:C92"/>
    <mergeCell ref="D90:D92"/>
    <mergeCell ref="J90:J92"/>
    <mergeCell ref="K90:K92"/>
    <mergeCell ref="L90:L92"/>
    <mergeCell ref="N90:N91"/>
    <mergeCell ref="B93:B95"/>
    <mergeCell ref="C93:C95"/>
    <mergeCell ref="D93:D95"/>
    <mergeCell ref="J93:J95"/>
    <mergeCell ref="K93:K95"/>
    <mergeCell ref="L93:L95"/>
    <mergeCell ref="B96:B98"/>
    <mergeCell ref="C96:C98"/>
    <mergeCell ref="D96:D98"/>
    <mergeCell ref="J96:J98"/>
    <mergeCell ref="K96:K98"/>
    <mergeCell ref="L96:L98"/>
    <mergeCell ref="N96:N97"/>
    <mergeCell ref="B81:B83"/>
    <mergeCell ref="C81:C83"/>
    <mergeCell ref="D81:D83"/>
    <mergeCell ref="J81:J83"/>
    <mergeCell ref="K81:K83"/>
    <mergeCell ref="L81:L83"/>
    <mergeCell ref="B84:B86"/>
    <mergeCell ref="C84:C86"/>
    <mergeCell ref="D84:D86"/>
    <mergeCell ref="J84:J86"/>
    <mergeCell ref="K84:K86"/>
    <mergeCell ref="L84:L86"/>
    <mergeCell ref="N84:N85"/>
    <mergeCell ref="B87:B89"/>
    <mergeCell ref="C87:C89"/>
    <mergeCell ref="D87:D89"/>
    <mergeCell ref="J87:J89"/>
    <mergeCell ref="K87:K89"/>
    <mergeCell ref="L87:L89"/>
    <mergeCell ref="B72:B74"/>
    <mergeCell ref="C72:C74"/>
    <mergeCell ref="D72:D74"/>
    <mergeCell ref="J72:J74"/>
    <mergeCell ref="K72:K74"/>
    <mergeCell ref="L72:L74"/>
    <mergeCell ref="N72:N73"/>
    <mergeCell ref="B75:B77"/>
    <mergeCell ref="C75:C77"/>
    <mergeCell ref="D75:D77"/>
    <mergeCell ref="J75:J77"/>
    <mergeCell ref="K75:K77"/>
    <mergeCell ref="L75:L77"/>
    <mergeCell ref="B78:B80"/>
    <mergeCell ref="C78:C80"/>
    <mergeCell ref="D78:D80"/>
    <mergeCell ref="J78:J80"/>
    <mergeCell ref="K78:K80"/>
    <mergeCell ref="L78:L80"/>
    <mergeCell ref="N78:N79"/>
    <mergeCell ref="N75:N76"/>
    <mergeCell ref="D63:D65"/>
    <mergeCell ref="J63:J65"/>
    <mergeCell ref="K63:K65"/>
    <mergeCell ref="L63:L65"/>
    <mergeCell ref="B66:B68"/>
    <mergeCell ref="C66:C68"/>
    <mergeCell ref="D66:D68"/>
    <mergeCell ref="J66:J68"/>
    <mergeCell ref="K66:K68"/>
    <mergeCell ref="L66:L68"/>
    <mergeCell ref="B69:B71"/>
    <mergeCell ref="C69:C71"/>
    <mergeCell ref="D69:D71"/>
    <mergeCell ref="J69:J71"/>
    <mergeCell ref="K69:K71"/>
    <mergeCell ref="L69:L71"/>
    <mergeCell ref="B54:B56"/>
    <mergeCell ref="C54:C56"/>
    <mergeCell ref="D54:D56"/>
    <mergeCell ref="J54:J56"/>
    <mergeCell ref="K54:K56"/>
    <mergeCell ref="L54:L56"/>
    <mergeCell ref="B57:B59"/>
    <mergeCell ref="C57:C59"/>
    <mergeCell ref="D57:D59"/>
    <mergeCell ref="J57:J59"/>
    <mergeCell ref="K57:K59"/>
    <mergeCell ref="L57:L59"/>
    <mergeCell ref="B60:B62"/>
    <mergeCell ref="C60:C62"/>
    <mergeCell ref="D60:D62"/>
    <mergeCell ref="J60:J62"/>
    <mergeCell ref="B63:B65"/>
    <mergeCell ref="C63:C65"/>
    <mergeCell ref="K60:K62"/>
    <mergeCell ref="L60:L62"/>
    <mergeCell ref="N60:N61"/>
    <mergeCell ref="B45:B47"/>
    <mergeCell ref="C45:C47"/>
    <mergeCell ref="D45:D47"/>
    <mergeCell ref="J45:J47"/>
    <mergeCell ref="K45:K47"/>
    <mergeCell ref="L45:L47"/>
    <mergeCell ref="B48:B50"/>
    <mergeCell ref="C48:C50"/>
    <mergeCell ref="D48:D50"/>
    <mergeCell ref="J48:J50"/>
    <mergeCell ref="K48:K50"/>
    <mergeCell ref="L48:L50"/>
    <mergeCell ref="N48:N49"/>
    <mergeCell ref="B51:B53"/>
    <mergeCell ref="C51:C53"/>
    <mergeCell ref="D51:D53"/>
    <mergeCell ref="J51:J53"/>
    <mergeCell ref="K51:K53"/>
    <mergeCell ref="L51:L53"/>
    <mergeCell ref="N54:N55"/>
    <mergeCell ref="B36:B38"/>
    <mergeCell ref="C36:C38"/>
    <mergeCell ref="D36:D38"/>
    <mergeCell ref="J36:J38"/>
    <mergeCell ref="K36:K38"/>
    <mergeCell ref="L36:L38"/>
    <mergeCell ref="N36:N37"/>
    <mergeCell ref="B39:B41"/>
    <mergeCell ref="C39:C41"/>
    <mergeCell ref="D39:D41"/>
    <mergeCell ref="J39:J41"/>
    <mergeCell ref="K39:K41"/>
    <mergeCell ref="L39:L41"/>
    <mergeCell ref="B42:B44"/>
    <mergeCell ref="C42:C44"/>
    <mergeCell ref="D42:D44"/>
    <mergeCell ref="J42:J44"/>
    <mergeCell ref="K42:K44"/>
    <mergeCell ref="L42:L44"/>
    <mergeCell ref="N42:N43"/>
    <mergeCell ref="B27:B29"/>
    <mergeCell ref="C27:C29"/>
    <mergeCell ref="D27:D29"/>
    <mergeCell ref="J27:J29"/>
    <mergeCell ref="K27:K29"/>
    <mergeCell ref="L27:L29"/>
    <mergeCell ref="B30:B32"/>
    <mergeCell ref="C30:C32"/>
    <mergeCell ref="D30:D32"/>
    <mergeCell ref="J30:J32"/>
    <mergeCell ref="K30:K32"/>
    <mergeCell ref="L30:L32"/>
    <mergeCell ref="N30:N31"/>
    <mergeCell ref="B33:B35"/>
    <mergeCell ref="C33:C35"/>
    <mergeCell ref="D33:D35"/>
    <mergeCell ref="J33:J35"/>
    <mergeCell ref="K33:K35"/>
    <mergeCell ref="L33:L35"/>
    <mergeCell ref="B18:B20"/>
    <mergeCell ref="C18:C20"/>
    <mergeCell ref="D18:D20"/>
    <mergeCell ref="J18:J20"/>
    <mergeCell ref="K18:K20"/>
    <mergeCell ref="L18:L20"/>
    <mergeCell ref="N18:N19"/>
    <mergeCell ref="B21:B23"/>
    <mergeCell ref="C21:C23"/>
    <mergeCell ref="D21:D23"/>
    <mergeCell ref="J21:J23"/>
    <mergeCell ref="K21:K23"/>
    <mergeCell ref="L21:L23"/>
    <mergeCell ref="N21:N22"/>
    <mergeCell ref="B24:B26"/>
    <mergeCell ref="C24:C26"/>
    <mergeCell ref="D24:D26"/>
    <mergeCell ref="J24:J26"/>
    <mergeCell ref="K24:K26"/>
    <mergeCell ref="L24:L26"/>
    <mergeCell ref="N24:N25"/>
    <mergeCell ref="D3:D5"/>
    <mergeCell ref="J3:J5"/>
    <mergeCell ref="K3:K5"/>
    <mergeCell ref="L3:L5"/>
    <mergeCell ref="I1:K1"/>
    <mergeCell ref="C6:C8"/>
    <mergeCell ref="D6:D8"/>
    <mergeCell ref="J6:J8"/>
    <mergeCell ref="K6:K8"/>
    <mergeCell ref="L6:L8"/>
    <mergeCell ref="N129:N130"/>
    <mergeCell ref="N123:N124"/>
    <mergeCell ref="N117:N118"/>
    <mergeCell ref="N111:N112"/>
    <mergeCell ref="N105:N106"/>
    <mergeCell ref="N99:N100"/>
    <mergeCell ref="N93:N94"/>
    <mergeCell ref="N87:N88"/>
    <mergeCell ref="N81:N82"/>
    <mergeCell ref="N120:N121"/>
    <mergeCell ref="N69:N70"/>
    <mergeCell ref="N63:N64"/>
    <mergeCell ref="N57:N58"/>
    <mergeCell ref="N51:N52"/>
    <mergeCell ref="N45:N46"/>
    <mergeCell ref="N39:N40"/>
    <mergeCell ref="N33:N34"/>
    <mergeCell ref="N27:N28"/>
    <mergeCell ref="N3:N4"/>
    <mergeCell ref="N6:N7"/>
    <mergeCell ref="N9:N10"/>
    <mergeCell ref="N66:N67"/>
    <mergeCell ref="M1:N1"/>
    <mergeCell ref="B3:B5"/>
    <mergeCell ref="B6:B8"/>
    <mergeCell ref="C3:C5"/>
    <mergeCell ref="N15:N16"/>
    <mergeCell ref="N12:N13"/>
    <mergeCell ref="B15:B17"/>
    <mergeCell ref="C15:C17"/>
    <mergeCell ref="D15:D17"/>
    <mergeCell ref="J15:J17"/>
    <mergeCell ref="K15:K17"/>
    <mergeCell ref="L15:L17"/>
    <mergeCell ref="B9:B11"/>
    <mergeCell ref="C9:C11"/>
    <mergeCell ref="D9:D11"/>
    <mergeCell ref="J9:J11"/>
    <mergeCell ref="K9:K11"/>
    <mergeCell ref="L9:L11"/>
    <mergeCell ref="B12:B14"/>
    <mergeCell ref="C12:C14"/>
    <mergeCell ref="D12:D14"/>
    <mergeCell ref="J12:J14"/>
    <mergeCell ref="K12:K14"/>
    <mergeCell ref="L12:L14"/>
  </mergeCells>
  <printOptions/>
  <pageMargins left="0.6299212598425197" right="0.4330708661417323" top="0.7480314960629921" bottom="0.5511811023622047" header="0.31496062992125984" footer="0.31496062992125984"/>
  <pageSetup fitToHeight="0" fitToWidth="1" horizontalDpi="600" verticalDpi="600" orientation="portrait" paperSize="9" scale="77" r:id="rId1"/>
  <headerFooter>
    <oddFooter>&amp;C&amp;P/&amp;N</oddFooter>
  </headerFooter>
  <rowBreaks count="1" manualBreakCount="1">
    <brk id="77" min="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077DF-CF1C-48E9-A4F0-DE2A1E0D832C}">
  <sheetPr>
    <tabColor rgb="FFFFCCFF"/>
    <pageSetUpPr fitToPage="1"/>
  </sheetPr>
  <dimension ref="B2:T22"/>
  <sheetViews>
    <sheetView showGridLines="0" zoomScaleSheetLayoutView="100" workbookViewId="0" topLeftCell="A1">
      <selection activeCell="B5" sqref="B5:C5"/>
    </sheetView>
  </sheetViews>
  <sheetFormatPr defaultColWidth="9.00390625" defaultRowHeight="13.5"/>
  <cols>
    <col min="1" max="1" width="0.5" style="0" customWidth="1"/>
    <col min="2" max="3" width="7.50390625" style="0" customWidth="1"/>
    <col min="4" max="4" width="22.625" style="0" customWidth="1"/>
    <col min="5" max="8" width="8.50390625" style="0" customWidth="1"/>
    <col min="9" max="9" width="9.50390625" style="0" customWidth="1"/>
    <col min="10" max="10" width="8.50390625" style="0" customWidth="1"/>
    <col min="11" max="11" width="11.625" style="0" customWidth="1"/>
    <col min="12" max="12" width="2.75390625" style="0" customWidth="1"/>
    <col min="13" max="16" width="8.50390625" style="0" customWidth="1"/>
    <col min="17" max="17" width="9.50390625" style="0" customWidth="1"/>
    <col min="18" max="18" width="8.50390625" style="0" customWidth="1"/>
    <col min="19" max="19" width="11.625" style="0" customWidth="1"/>
    <col min="20" max="20" width="2.75390625" style="0" customWidth="1"/>
  </cols>
  <sheetData>
    <row r="1" ht="9.75" customHeight="1"/>
    <row r="2" spans="2:18" ht="30" customHeight="1">
      <c r="B2" s="1"/>
      <c r="C2" s="140" t="s">
        <v>56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spans="2:18" ht="30" customHeight="1">
      <c r="B3" s="1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2:19" ht="21" customHeight="1">
      <c r="B4" s="141" t="s">
        <v>0</v>
      </c>
      <c r="C4" s="142"/>
      <c r="D4" s="81" t="s">
        <v>1</v>
      </c>
      <c r="E4" s="143" t="s">
        <v>27</v>
      </c>
      <c r="F4" s="144"/>
      <c r="G4" s="153" t="s">
        <v>64</v>
      </c>
      <c r="H4" s="154"/>
      <c r="I4" s="154"/>
      <c r="J4" s="155"/>
      <c r="K4" s="151" t="s">
        <v>3</v>
      </c>
      <c r="L4" s="151"/>
      <c r="M4" s="151"/>
      <c r="N4" s="151"/>
      <c r="O4" s="151"/>
      <c r="P4" s="152"/>
      <c r="Q4" s="143" t="s">
        <v>4</v>
      </c>
      <c r="R4" s="145"/>
      <c r="S4" s="144"/>
    </row>
    <row r="5" spans="2:19" ht="30" customHeight="1">
      <c r="B5" s="146">
        <v>1</v>
      </c>
      <c r="C5" s="147" t="str">
        <f aca="true" t="shared" si="0" ref="C5">RIGHT(CELL("filename",$A$1),LEN(CELL("filename",$A$1))-FIND("]",CELL("filename",$A$1)))</f>
        <v>スコアシート（印刷）（1）</v>
      </c>
      <c r="D5" s="2" t="str">
        <f>LEFT(VLOOKUP($B$5,'レーン配当'!$B:$N,6,0),2)&amp;"-"&amp;MID(VLOOKUP($B$5,'レーン配当'!$B:$N,6,0),3,3)</f>
        <v>90-901</v>
      </c>
      <c r="E5" s="146" t="str">
        <f>VLOOKUP($B$5,'レーン配当'!$B:$N,2,0)&amp;"支部"</f>
        <v>支部名1支部</v>
      </c>
      <c r="F5" s="147"/>
      <c r="G5" s="156" t="str">
        <f>VLOOKUP($B$5,'レーン配当'!$B:$N,3,0)</f>
        <v>チーム名1</v>
      </c>
      <c r="H5" s="157"/>
      <c r="I5" s="157"/>
      <c r="J5" s="158"/>
      <c r="K5" s="151"/>
      <c r="L5" s="151"/>
      <c r="M5" s="151"/>
      <c r="N5" s="151"/>
      <c r="O5" s="151"/>
      <c r="P5" s="152"/>
      <c r="Q5" s="148" t="str">
        <f>+'レーン配当'!I1</f>
        <v>○○ボウル</v>
      </c>
      <c r="R5" s="149"/>
      <c r="S5" s="150"/>
    </row>
    <row r="6" ht="4.5" customHeight="1"/>
    <row r="7" spans="2:16" ht="30" customHeight="1">
      <c r="B7" s="165" t="str">
        <f>+'レーン配当'!M1</f>
        <v>2022年○月○日</v>
      </c>
      <c r="C7" s="165"/>
      <c r="D7" s="166"/>
      <c r="E7" s="3" t="s">
        <v>57</v>
      </c>
      <c r="F7" s="181" t="str">
        <f>VLOOKUP($B$5,'レーン配当'!$B:$N,9,0)&amp;"シフト"</f>
        <v>1シフト</v>
      </c>
      <c r="G7" s="182" t="str">
        <f>VLOOKUP($B$5,'レーン配当'!$B:$N,10,0)&amp;"レーン"</f>
        <v>8レーン</v>
      </c>
      <c r="H7" s="183"/>
      <c r="M7" s="3" t="s">
        <v>58</v>
      </c>
      <c r="N7" s="181" t="str">
        <f>+F7</f>
        <v>1シフト</v>
      </c>
      <c r="O7" s="182" t="str">
        <f>VLOOKUP($B$5,'レーン配当'!$B:$N,11,0)&amp;"レーン"</f>
        <v>34レーン</v>
      </c>
      <c r="P7" s="183"/>
    </row>
    <row r="8" ht="4.5" customHeight="1" thickBot="1"/>
    <row r="9" spans="2:20" ht="21" customHeight="1">
      <c r="B9" s="4" t="s">
        <v>7</v>
      </c>
      <c r="C9" s="5" t="s">
        <v>8</v>
      </c>
      <c r="D9" s="6" t="s">
        <v>9</v>
      </c>
      <c r="E9" s="6" t="s">
        <v>10</v>
      </c>
      <c r="F9" s="4" t="s">
        <v>11</v>
      </c>
      <c r="G9" s="7" t="s">
        <v>12</v>
      </c>
      <c r="H9" s="8" t="s">
        <v>13</v>
      </c>
      <c r="I9" s="7" t="s">
        <v>14</v>
      </c>
      <c r="J9" s="8" t="s">
        <v>15</v>
      </c>
      <c r="K9" s="9" t="s">
        <v>16</v>
      </c>
      <c r="L9" s="74"/>
      <c r="M9" s="6" t="s">
        <v>59</v>
      </c>
      <c r="N9" s="4" t="s">
        <v>60</v>
      </c>
      <c r="O9" s="7" t="s">
        <v>12</v>
      </c>
      <c r="P9" s="8" t="s">
        <v>61</v>
      </c>
      <c r="Q9" s="7" t="s">
        <v>14</v>
      </c>
      <c r="R9" s="8" t="s">
        <v>15</v>
      </c>
      <c r="S9" s="9" t="s">
        <v>16</v>
      </c>
      <c r="T9" s="74"/>
    </row>
    <row r="10" spans="2:20" ht="40.05" customHeight="1">
      <c r="B10" s="99" t="str">
        <f>MID(VLOOKUP($B$5*10+1,'レーン配当'!$A:$N,7,0),6,2)</f>
        <v>01</v>
      </c>
      <c r="C10" s="100" t="str">
        <f>RIGHT(VLOOKUP($B$5*10+1,'レーン配当'!$A:$N,7,0),3)</f>
        <v>003</v>
      </c>
      <c r="D10" s="101" t="str">
        <f>VLOOKUP($B$5*10+1,'レーン配当'!$A:$N,5,0)</f>
        <v>選手名11</v>
      </c>
      <c r="E10" s="101"/>
      <c r="F10" s="99"/>
      <c r="G10" s="102"/>
      <c r="H10" s="103"/>
      <c r="I10" s="102"/>
      <c r="J10" s="121">
        <f>VLOOKUP($B$5*10+1,'レーン配当'!$A:$N,9,0)*3</f>
        <v>30</v>
      </c>
      <c r="K10" s="102"/>
      <c r="L10" s="104"/>
      <c r="M10" s="101"/>
      <c r="N10" s="99"/>
      <c r="O10" s="102"/>
      <c r="P10" s="103"/>
      <c r="Q10" s="102"/>
      <c r="R10" s="121">
        <f>+J10</f>
        <v>30</v>
      </c>
      <c r="S10" s="102"/>
      <c r="T10" s="74"/>
    </row>
    <row r="11" spans="2:20" ht="40.05" customHeight="1">
      <c r="B11" s="105" t="str">
        <f>MID(VLOOKUP($B$5*10+2,'レーン配当'!$A:$N,7,0),6,2)</f>
        <v>01</v>
      </c>
      <c r="C11" s="106" t="str">
        <f>RIGHT(VLOOKUP($B$5*10+2,'レーン配当'!$A:$N,7,0),3)</f>
        <v>008</v>
      </c>
      <c r="D11" s="107" t="str">
        <f>VLOOKUP($B$5*10+2,'レーン配当'!$A:$N,5,0)</f>
        <v>選手名12</v>
      </c>
      <c r="E11" s="107"/>
      <c r="F11" s="105"/>
      <c r="G11" s="108"/>
      <c r="H11" s="109"/>
      <c r="I11" s="108"/>
      <c r="J11" s="122">
        <f>VLOOKUP($B$5*10+2,'レーン配当'!$A:$N,9,0)*3</f>
        <v>60</v>
      </c>
      <c r="K11" s="108"/>
      <c r="L11" s="104"/>
      <c r="M11" s="107"/>
      <c r="N11" s="105"/>
      <c r="O11" s="108"/>
      <c r="P11" s="109"/>
      <c r="Q11" s="108"/>
      <c r="R11" s="122">
        <f aca="true" t="shared" si="1" ref="R11:R12">+J11</f>
        <v>60</v>
      </c>
      <c r="S11" s="108"/>
      <c r="T11" s="74"/>
    </row>
    <row r="12" spans="2:20" ht="40.05" customHeight="1">
      <c r="B12" s="110" t="str">
        <f>MID(VLOOKUP($B$5*10+3,'レーン配当'!$A:$N,7,0),6,2)</f>
        <v>01</v>
      </c>
      <c r="C12" s="111" t="str">
        <f>RIGHT(VLOOKUP($B$5*10+3,'レーン配当'!$A:$N,7,0),3)</f>
        <v>001</v>
      </c>
      <c r="D12" s="112" t="str">
        <f>VLOOKUP($B$5*10+3,'レーン配当'!$A:$N,5,0)</f>
        <v>選手名13</v>
      </c>
      <c r="E12" s="112"/>
      <c r="F12" s="110"/>
      <c r="G12" s="113"/>
      <c r="H12" s="114"/>
      <c r="I12" s="113"/>
      <c r="J12" s="123">
        <f>VLOOKUP($B$5*10+3,'レーン配当'!$A:$N,9,0)*3</f>
        <v>75</v>
      </c>
      <c r="K12" s="113"/>
      <c r="L12" s="104"/>
      <c r="M12" s="112"/>
      <c r="N12" s="110"/>
      <c r="O12" s="113"/>
      <c r="P12" s="114"/>
      <c r="Q12" s="113"/>
      <c r="R12" s="123">
        <f t="shared" si="1"/>
        <v>75</v>
      </c>
      <c r="S12" s="113"/>
      <c r="T12" s="74"/>
    </row>
    <row r="13" spans="2:20" ht="40.05" customHeight="1" thickBot="1">
      <c r="B13" s="115"/>
      <c r="C13" s="116"/>
      <c r="D13" s="14" t="s">
        <v>17</v>
      </c>
      <c r="E13" s="117"/>
      <c r="F13" s="115"/>
      <c r="G13" s="118"/>
      <c r="H13" s="119"/>
      <c r="I13" s="118"/>
      <c r="J13" s="124"/>
      <c r="K13" s="118"/>
      <c r="L13" s="104"/>
      <c r="M13" s="117"/>
      <c r="N13" s="115"/>
      <c r="O13" s="118"/>
      <c r="P13" s="119"/>
      <c r="Q13" s="118"/>
      <c r="R13" s="124"/>
      <c r="S13" s="118"/>
      <c r="T13" s="74"/>
    </row>
    <row r="14" spans="2:20" ht="40.05" customHeight="1" thickBot="1">
      <c r="B14" s="134" t="s">
        <v>18</v>
      </c>
      <c r="C14" s="135"/>
      <c r="D14" s="136"/>
      <c r="E14" s="63"/>
      <c r="F14" s="16"/>
      <c r="G14" s="64"/>
      <c r="H14" s="65"/>
      <c r="I14" s="66"/>
      <c r="J14" s="67"/>
      <c r="K14" s="17"/>
      <c r="L14" s="74"/>
      <c r="M14" s="63"/>
      <c r="N14" s="16"/>
      <c r="O14" s="64"/>
      <c r="P14" s="65"/>
      <c r="Q14" s="66"/>
      <c r="R14" s="67"/>
      <c r="S14" s="17"/>
      <c r="T14" s="74"/>
    </row>
    <row r="15" spans="2:20" ht="40.05" customHeight="1" thickBot="1" thickTop="1">
      <c r="B15" s="137" t="s">
        <v>19</v>
      </c>
      <c r="C15" s="138"/>
      <c r="D15" s="139"/>
      <c r="E15" s="68"/>
      <c r="F15" s="69"/>
      <c r="G15" s="70"/>
      <c r="H15" s="18"/>
      <c r="I15" s="71"/>
      <c r="J15" s="49"/>
      <c r="K15" s="72"/>
      <c r="L15" s="74"/>
      <c r="M15" s="68"/>
      <c r="N15" s="69"/>
      <c r="O15" s="70"/>
      <c r="P15" s="18"/>
      <c r="Q15" s="71"/>
      <c r="R15" s="49"/>
      <c r="S15" s="19"/>
      <c r="T15" s="74"/>
    </row>
    <row r="16" spans="2:20" ht="40.05" customHeight="1" thickBot="1" thickTop="1">
      <c r="B16" s="159" t="s">
        <v>20</v>
      </c>
      <c r="C16" s="160"/>
      <c r="D16" s="161"/>
      <c r="E16" s="20"/>
      <c r="F16" s="21"/>
      <c r="G16" s="22"/>
      <c r="H16" s="18"/>
      <c r="I16" s="23"/>
      <c r="J16" s="24"/>
      <c r="K16" s="49"/>
      <c r="L16" s="94" t="s">
        <v>21</v>
      </c>
      <c r="M16" s="20"/>
      <c r="N16" s="21"/>
      <c r="O16" s="22"/>
      <c r="P16" s="18"/>
      <c r="Q16" s="23"/>
      <c r="R16" s="24"/>
      <c r="S16" s="25"/>
      <c r="T16" s="94" t="s">
        <v>22</v>
      </c>
    </row>
    <row r="17" spans="10:20" ht="40.05" customHeight="1" thickBot="1">
      <c r="J17" s="26" t="s">
        <v>23</v>
      </c>
      <c r="K17" s="27"/>
      <c r="L17" s="74"/>
      <c r="R17" s="95" t="s">
        <v>24</v>
      </c>
      <c r="S17" s="29"/>
      <c r="T17" s="74"/>
    </row>
    <row r="18" spans="2:19" ht="40.05" customHeight="1" thickTop="1">
      <c r="B18" s="82"/>
      <c r="C18" s="30"/>
      <c r="D18" s="30"/>
      <c r="E18" s="82"/>
      <c r="F18" s="162"/>
      <c r="G18" s="162"/>
      <c r="H18" s="162"/>
      <c r="J18" s="92"/>
      <c r="K18" s="93"/>
      <c r="R18" s="26" t="s">
        <v>23</v>
      </c>
      <c r="S18" s="20"/>
    </row>
    <row r="19" spans="2:18" ht="10.2" customHeight="1">
      <c r="B19" s="82"/>
      <c r="C19" s="30"/>
      <c r="D19" s="30"/>
      <c r="E19" s="82"/>
      <c r="F19" s="83"/>
      <c r="G19" s="83"/>
      <c r="H19" s="83"/>
      <c r="J19" s="26"/>
      <c r="R19" s="26"/>
    </row>
    <row r="20" spans="2:15" ht="18" customHeight="1">
      <c r="B20" s="31" t="s">
        <v>25</v>
      </c>
      <c r="C20" s="32"/>
      <c r="D20" s="32"/>
      <c r="E20" s="33"/>
      <c r="F20" s="163" t="s">
        <v>3</v>
      </c>
      <c r="G20" s="164"/>
      <c r="H20" s="164"/>
      <c r="I20" s="164"/>
      <c r="J20" s="164"/>
      <c r="K20" s="164"/>
      <c r="L20" s="164"/>
      <c r="M20" s="164"/>
      <c r="N20" s="34"/>
      <c r="O20" s="34"/>
    </row>
    <row r="21" spans="2:19" ht="30" customHeight="1">
      <c r="B21" s="16"/>
      <c r="C21" s="35"/>
      <c r="D21" s="35"/>
      <c r="E21" s="36"/>
      <c r="F21" s="163"/>
      <c r="G21" s="164"/>
      <c r="H21" s="164"/>
      <c r="I21" s="164"/>
      <c r="J21" s="164"/>
      <c r="K21" s="164"/>
      <c r="L21" s="164"/>
      <c r="M21" s="164"/>
      <c r="N21" s="34"/>
      <c r="O21" s="34"/>
      <c r="S21" s="28" t="s">
        <v>26</v>
      </c>
    </row>
    <row r="22" spans="6:15" ht="15.75" customHeight="1">
      <c r="F22" s="34"/>
      <c r="G22" s="34"/>
      <c r="H22" s="34"/>
      <c r="I22" s="34"/>
      <c r="J22" s="34"/>
      <c r="K22" s="34"/>
      <c r="L22" s="34"/>
      <c r="M22" s="34"/>
      <c r="N22" s="34"/>
      <c r="O22" s="34"/>
    </row>
  </sheetData>
  <mergeCells count="18">
    <mergeCell ref="C2:R3"/>
    <mergeCell ref="B4:C4"/>
    <mergeCell ref="E4:F4"/>
    <mergeCell ref="G4:J4"/>
    <mergeCell ref="K4:P5"/>
    <mergeCell ref="Q4:S4"/>
    <mergeCell ref="B5:C5"/>
    <mergeCell ref="G5:J5"/>
    <mergeCell ref="Q5:S5"/>
    <mergeCell ref="E5:F5"/>
    <mergeCell ref="F18:H18"/>
    <mergeCell ref="F20:M21"/>
    <mergeCell ref="B7:D7"/>
    <mergeCell ref="G7:H7"/>
    <mergeCell ref="O7:P7"/>
    <mergeCell ref="B14:D14"/>
    <mergeCell ref="B15:D15"/>
    <mergeCell ref="B16:D16"/>
  </mergeCells>
  <printOptions horizontalCentered="1"/>
  <pageMargins left="0.2362204724409449" right="0.2362204724409449" top="0.8661417322834646" bottom="0.6299212598425197" header="0.31496062992125984" footer="0.15748031496062992"/>
  <pageSetup fitToHeight="1" fitToWidth="1"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75056-3C47-479D-A02A-7642E288C885}">
  <sheetPr>
    <tabColor rgb="FFFFCCFF"/>
    <pageSetUpPr fitToPage="1"/>
  </sheetPr>
  <dimension ref="B2:T22"/>
  <sheetViews>
    <sheetView showGridLines="0" zoomScaleSheetLayoutView="100" workbookViewId="0" topLeftCell="A1">
      <selection activeCell="B5" sqref="B5:C5"/>
    </sheetView>
  </sheetViews>
  <sheetFormatPr defaultColWidth="9.00390625" defaultRowHeight="13.5"/>
  <cols>
    <col min="1" max="1" width="0.5" style="0" customWidth="1"/>
    <col min="2" max="3" width="7.50390625" style="0" customWidth="1"/>
    <col min="4" max="4" width="22.625" style="0" customWidth="1"/>
    <col min="5" max="8" width="8.50390625" style="0" customWidth="1"/>
    <col min="9" max="9" width="9.50390625" style="0" customWidth="1"/>
    <col min="10" max="10" width="8.50390625" style="0" customWidth="1"/>
    <col min="11" max="11" width="11.625" style="0" customWidth="1"/>
    <col min="12" max="12" width="2.75390625" style="0" customWidth="1"/>
    <col min="13" max="16" width="8.50390625" style="0" customWidth="1"/>
    <col min="17" max="17" width="9.50390625" style="0" customWidth="1"/>
    <col min="18" max="18" width="8.50390625" style="0" customWidth="1"/>
    <col min="19" max="19" width="11.625" style="0" customWidth="1"/>
    <col min="20" max="20" width="2.75390625" style="0" customWidth="1"/>
  </cols>
  <sheetData>
    <row r="1" ht="9.75" customHeight="1"/>
    <row r="2" spans="2:18" ht="30" customHeight="1">
      <c r="B2" s="1"/>
      <c r="C2" s="140" t="s">
        <v>56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spans="2:18" ht="30" customHeight="1">
      <c r="B3" s="1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2:19" ht="21" customHeight="1">
      <c r="B4" s="141" t="s">
        <v>0</v>
      </c>
      <c r="C4" s="142"/>
      <c r="D4" s="128" t="s">
        <v>1</v>
      </c>
      <c r="E4" s="143" t="s">
        <v>27</v>
      </c>
      <c r="F4" s="144"/>
      <c r="G4" s="153" t="s">
        <v>64</v>
      </c>
      <c r="H4" s="154"/>
      <c r="I4" s="154"/>
      <c r="J4" s="155"/>
      <c r="K4" s="151" t="s">
        <v>3</v>
      </c>
      <c r="L4" s="151"/>
      <c r="M4" s="151"/>
      <c r="N4" s="151"/>
      <c r="O4" s="151"/>
      <c r="P4" s="152"/>
      <c r="Q4" s="143" t="s">
        <v>4</v>
      </c>
      <c r="R4" s="145"/>
      <c r="S4" s="144"/>
    </row>
    <row r="5" spans="2:19" ht="30" customHeight="1">
      <c r="B5" s="146">
        <v>2</v>
      </c>
      <c r="C5" s="147" t="str">
        <f aca="true" t="shared" si="0" ref="C5">RIGHT(CELL("filename",$A$1),LEN(CELL("filename",$A$1))-FIND("]",CELL("filename",$A$1)))</f>
        <v>スコアシート（印刷） (2)</v>
      </c>
      <c r="D5" s="2" t="str">
        <f>LEFT(VLOOKUP($B$5,'レーン配当'!$B:$N,6,0),2)&amp;"-"&amp;MID(VLOOKUP($B$5,'レーン配当'!$B:$N,6,0),3,3)</f>
        <v>90-901</v>
      </c>
      <c r="E5" s="146" t="str">
        <f>VLOOKUP($B$5,'レーン配当'!$B:$N,2,0)&amp;"支部"</f>
        <v>支部名2支部</v>
      </c>
      <c r="F5" s="147"/>
      <c r="G5" s="156" t="str">
        <f>VLOOKUP($B$5,'レーン配当'!$B:$N,3,0)</f>
        <v>チーム名2</v>
      </c>
      <c r="H5" s="157"/>
      <c r="I5" s="157"/>
      <c r="J5" s="158"/>
      <c r="K5" s="151"/>
      <c r="L5" s="151"/>
      <c r="M5" s="151"/>
      <c r="N5" s="151"/>
      <c r="O5" s="151"/>
      <c r="P5" s="152"/>
      <c r="Q5" s="148" t="str">
        <f>+'レーン配当'!I1</f>
        <v>○○ボウル</v>
      </c>
      <c r="R5" s="149"/>
      <c r="S5" s="150"/>
    </row>
    <row r="6" ht="4.5" customHeight="1"/>
    <row r="7" spans="2:16" ht="30" customHeight="1">
      <c r="B7" s="165" t="str">
        <f>+'レーン配当'!M1</f>
        <v>2022年○月○日</v>
      </c>
      <c r="C7" s="165"/>
      <c r="D7" s="166"/>
      <c r="E7" s="3" t="s">
        <v>57</v>
      </c>
      <c r="F7" s="181" t="str">
        <f>VLOOKUP($B$5,'レーン配当'!$B:$N,9,0)&amp;"シフト"</f>
        <v>2シフト</v>
      </c>
      <c r="G7" s="182" t="str">
        <f>VLOOKUP($B$5,'レーン配当'!$B:$N,10,0)&amp;"レーン"</f>
        <v>18レーン</v>
      </c>
      <c r="H7" s="183"/>
      <c r="M7" s="3" t="s">
        <v>58</v>
      </c>
      <c r="N7" s="181" t="str">
        <f>+F7</f>
        <v>2シフト</v>
      </c>
      <c r="O7" s="182" t="str">
        <f>VLOOKUP($B$5,'レーン配当'!$B:$N,11,0)&amp;"レーン"</f>
        <v>4レーン</v>
      </c>
      <c r="P7" s="183"/>
    </row>
    <row r="8" ht="4.5" customHeight="1" thickBot="1"/>
    <row r="9" spans="2:20" ht="21" customHeight="1">
      <c r="B9" s="4" t="s">
        <v>7</v>
      </c>
      <c r="C9" s="5" t="s">
        <v>8</v>
      </c>
      <c r="D9" s="6" t="s">
        <v>9</v>
      </c>
      <c r="E9" s="6" t="s">
        <v>10</v>
      </c>
      <c r="F9" s="4" t="s">
        <v>11</v>
      </c>
      <c r="G9" s="7" t="s">
        <v>12</v>
      </c>
      <c r="H9" s="8" t="s">
        <v>13</v>
      </c>
      <c r="I9" s="7" t="s">
        <v>14</v>
      </c>
      <c r="J9" s="8" t="s">
        <v>15</v>
      </c>
      <c r="K9" s="9" t="s">
        <v>16</v>
      </c>
      <c r="L9" s="74"/>
      <c r="M9" s="6" t="s">
        <v>59</v>
      </c>
      <c r="N9" s="4" t="s">
        <v>60</v>
      </c>
      <c r="O9" s="7" t="s">
        <v>12</v>
      </c>
      <c r="P9" s="8" t="s">
        <v>61</v>
      </c>
      <c r="Q9" s="7" t="s">
        <v>14</v>
      </c>
      <c r="R9" s="8" t="s">
        <v>15</v>
      </c>
      <c r="S9" s="9" t="s">
        <v>16</v>
      </c>
      <c r="T9" s="74"/>
    </row>
    <row r="10" spans="2:20" ht="40.05" customHeight="1">
      <c r="B10" s="99" t="str">
        <f>MID(VLOOKUP($B$5*10+1,'レーン配当'!$A:$N,7,0),6,2)</f>
        <v>02</v>
      </c>
      <c r="C10" s="100" t="str">
        <f>RIGHT(VLOOKUP($B$5*10+1,'レーン配当'!$A:$N,7,0),3)</f>
        <v>002</v>
      </c>
      <c r="D10" s="101" t="str">
        <f>VLOOKUP($B$5*10+1,'レーン配当'!$A:$N,5,0)</f>
        <v>選手名21</v>
      </c>
      <c r="E10" s="101"/>
      <c r="F10" s="99"/>
      <c r="G10" s="102"/>
      <c r="H10" s="103"/>
      <c r="I10" s="102"/>
      <c r="J10" s="121">
        <f>VLOOKUP($B$5*10+1,'レーン配当'!$A:$N,9,0)*3</f>
        <v>45</v>
      </c>
      <c r="K10" s="102"/>
      <c r="L10" s="104"/>
      <c r="M10" s="101"/>
      <c r="N10" s="99"/>
      <c r="O10" s="102"/>
      <c r="P10" s="103"/>
      <c r="Q10" s="102"/>
      <c r="R10" s="121">
        <f>+J10</f>
        <v>45</v>
      </c>
      <c r="S10" s="102"/>
      <c r="T10" s="74"/>
    </row>
    <row r="11" spans="2:20" ht="40.05" customHeight="1">
      <c r="B11" s="105" t="str">
        <f>MID(VLOOKUP($B$5*10+2,'レーン配当'!$A:$N,7,0),6,2)</f>
        <v>02</v>
      </c>
      <c r="C11" s="106" t="str">
        <f>RIGHT(VLOOKUP($B$5*10+2,'レーン配当'!$A:$N,7,0),3)</f>
        <v>008</v>
      </c>
      <c r="D11" s="107" t="str">
        <f>VLOOKUP($B$5*10+2,'レーン配当'!$A:$N,5,0)</f>
        <v>選手名22</v>
      </c>
      <c r="E11" s="107"/>
      <c r="F11" s="105"/>
      <c r="G11" s="108"/>
      <c r="H11" s="109"/>
      <c r="I11" s="108"/>
      <c r="J11" s="122">
        <f>VLOOKUP($B$5*10+2,'レーン配当'!$A:$N,9,0)*3</f>
        <v>45</v>
      </c>
      <c r="K11" s="108"/>
      <c r="L11" s="104"/>
      <c r="M11" s="107"/>
      <c r="N11" s="105"/>
      <c r="O11" s="108"/>
      <c r="P11" s="109"/>
      <c r="Q11" s="108"/>
      <c r="R11" s="122">
        <f aca="true" t="shared" si="1" ref="R11:R12">+J11</f>
        <v>45</v>
      </c>
      <c r="S11" s="108"/>
      <c r="T11" s="74"/>
    </row>
    <row r="12" spans="2:20" ht="40.05" customHeight="1">
      <c r="B12" s="110" t="str">
        <f>MID(VLOOKUP($B$5*10+3,'レーン配当'!$A:$N,7,0),6,2)</f>
        <v>02</v>
      </c>
      <c r="C12" s="111" t="str">
        <f>RIGHT(VLOOKUP($B$5*10+3,'レーン配当'!$A:$N,7,0),3)</f>
        <v>006</v>
      </c>
      <c r="D12" s="112" t="str">
        <f>VLOOKUP($B$5*10+3,'レーン配当'!$A:$N,5,0)</f>
        <v>選手名23</v>
      </c>
      <c r="E12" s="112"/>
      <c r="F12" s="110"/>
      <c r="G12" s="113"/>
      <c r="H12" s="114"/>
      <c r="I12" s="113"/>
      <c r="J12" s="123">
        <f>VLOOKUP($B$5*10+3,'レーン配当'!$A:$N,9,0)*3</f>
        <v>45</v>
      </c>
      <c r="K12" s="113"/>
      <c r="L12" s="104"/>
      <c r="M12" s="112"/>
      <c r="N12" s="110"/>
      <c r="O12" s="113"/>
      <c r="P12" s="114"/>
      <c r="Q12" s="113"/>
      <c r="R12" s="123">
        <f t="shared" si="1"/>
        <v>45</v>
      </c>
      <c r="S12" s="113"/>
      <c r="T12" s="74"/>
    </row>
    <row r="13" spans="2:20" ht="40.05" customHeight="1" thickBot="1">
      <c r="B13" s="115"/>
      <c r="C13" s="116"/>
      <c r="D13" s="14" t="s">
        <v>17</v>
      </c>
      <c r="E13" s="117"/>
      <c r="F13" s="115"/>
      <c r="G13" s="118"/>
      <c r="H13" s="119"/>
      <c r="I13" s="118"/>
      <c r="J13" s="124"/>
      <c r="K13" s="118"/>
      <c r="L13" s="104"/>
      <c r="M13" s="117"/>
      <c r="N13" s="115"/>
      <c r="O13" s="118"/>
      <c r="P13" s="119"/>
      <c r="Q13" s="118"/>
      <c r="R13" s="124"/>
      <c r="S13" s="118"/>
      <c r="T13" s="74"/>
    </row>
    <row r="14" spans="2:20" ht="40.05" customHeight="1" thickBot="1">
      <c r="B14" s="134" t="s">
        <v>18</v>
      </c>
      <c r="C14" s="135"/>
      <c r="D14" s="136"/>
      <c r="E14" s="63"/>
      <c r="F14" s="16"/>
      <c r="G14" s="64"/>
      <c r="H14" s="65"/>
      <c r="I14" s="66"/>
      <c r="J14" s="67"/>
      <c r="K14" s="17"/>
      <c r="L14" s="74"/>
      <c r="M14" s="63"/>
      <c r="N14" s="16"/>
      <c r="O14" s="64"/>
      <c r="P14" s="65"/>
      <c r="Q14" s="66"/>
      <c r="R14" s="67"/>
      <c r="S14" s="17"/>
      <c r="T14" s="74"/>
    </row>
    <row r="15" spans="2:20" ht="40.05" customHeight="1" thickBot="1" thickTop="1">
      <c r="B15" s="137" t="s">
        <v>19</v>
      </c>
      <c r="C15" s="138"/>
      <c r="D15" s="139"/>
      <c r="E15" s="68"/>
      <c r="F15" s="69"/>
      <c r="G15" s="70"/>
      <c r="H15" s="18"/>
      <c r="I15" s="71"/>
      <c r="J15" s="49"/>
      <c r="K15" s="72"/>
      <c r="L15" s="74"/>
      <c r="M15" s="68"/>
      <c r="N15" s="69"/>
      <c r="O15" s="70"/>
      <c r="P15" s="18"/>
      <c r="Q15" s="71"/>
      <c r="R15" s="49"/>
      <c r="S15" s="19"/>
      <c r="T15" s="74"/>
    </row>
    <row r="16" spans="2:20" ht="40.05" customHeight="1" thickBot="1" thickTop="1">
      <c r="B16" s="159" t="s">
        <v>20</v>
      </c>
      <c r="C16" s="160"/>
      <c r="D16" s="161"/>
      <c r="E16" s="20"/>
      <c r="F16" s="21"/>
      <c r="G16" s="22"/>
      <c r="H16" s="18"/>
      <c r="I16" s="23"/>
      <c r="J16" s="24"/>
      <c r="K16" s="49"/>
      <c r="L16" s="94" t="s">
        <v>21</v>
      </c>
      <c r="M16" s="20"/>
      <c r="N16" s="21"/>
      <c r="O16" s="22"/>
      <c r="P16" s="18"/>
      <c r="Q16" s="23"/>
      <c r="R16" s="24"/>
      <c r="S16" s="25"/>
      <c r="T16" s="94" t="s">
        <v>22</v>
      </c>
    </row>
    <row r="17" spans="10:20" ht="40.05" customHeight="1" thickBot="1">
      <c r="J17" s="26" t="s">
        <v>23</v>
      </c>
      <c r="K17" s="27"/>
      <c r="L17" s="74"/>
      <c r="R17" s="95" t="s">
        <v>24</v>
      </c>
      <c r="S17" s="29"/>
      <c r="T17" s="74"/>
    </row>
    <row r="18" spans="2:19" ht="40.05" customHeight="1" thickTop="1">
      <c r="B18" s="127"/>
      <c r="C18" s="30"/>
      <c r="D18" s="30"/>
      <c r="E18" s="127"/>
      <c r="F18" s="162"/>
      <c r="G18" s="162"/>
      <c r="H18" s="162"/>
      <c r="J18" s="92"/>
      <c r="K18" s="93"/>
      <c r="R18" s="26" t="s">
        <v>23</v>
      </c>
      <c r="S18" s="20"/>
    </row>
    <row r="19" spans="2:18" ht="10.2" customHeight="1">
      <c r="B19" s="127"/>
      <c r="C19" s="30"/>
      <c r="D19" s="30"/>
      <c r="E19" s="127"/>
      <c r="F19" s="126"/>
      <c r="G19" s="126"/>
      <c r="H19" s="126"/>
      <c r="J19" s="26"/>
      <c r="R19" s="26"/>
    </row>
    <row r="20" spans="2:15" ht="18" customHeight="1">
      <c r="B20" s="31" t="s">
        <v>25</v>
      </c>
      <c r="C20" s="32"/>
      <c r="D20" s="32"/>
      <c r="E20" s="33"/>
      <c r="F20" s="163" t="s">
        <v>3</v>
      </c>
      <c r="G20" s="164"/>
      <c r="H20" s="164"/>
      <c r="I20" s="164"/>
      <c r="J20" s="164"/>
      <c r="K20" s="164"/>
      <c r="L20" s="164"/>
      <c r="M20" s="164"/>
      <c r="N20" s="34"/>
      <c r="O20" s="34"/>
    </row>
    <row r="21" spans="2:19" ht="30" customHeight="1">
      <c r="B21" s="16"/>
      <c r="C21" s="35"/>
      <c r="D21" s="35"/>
      <c r="E21" s="36"/>
      <c r="F21" s="163"/>
      <c r="G21" s="164"/>
      <c r="H21" s="164"/>
      <c r="I21" s="164"/>
      <c r="J21" s="164"/>
      <c r="K21" s="164"/>
      <c r="L21" s="164"/>
      <c r="M21" s="164"/>
      <c r="N21" s="34"/>
      <c r="O21" s="34"/>
      <c r="S21" s="28" t="s">
        <v>26</v>
      </c>
    </row>
    <row r="22" spans="6:15" ht="15.75" customHeight="1">
      <c r="F22" s="34"/>
      <c r="G22" s="34"/>
      <c r="H22" s="34"/>
      <c r="I22" s="34"/>
      <c r="J22" s="34"/>
      <c r="K22" s="34"/>
      <c r="L22" s="34"/>
      <c r="M22" s="34"/>
      <c r="N22" s="34"/>
      <c r="O22" s="34"/>
    </row>
  </sheetData>
  <mergeCells count="18">
    <mergeCell ref="F18:H18"/>
    <mergeCell ref="F20:M21"/>
    <mergeCell ref="B7:D7"/>
    <mergeCell ref="G7:H7"/>
    <mergeCell ref="O7:P7"/>
    <mergeCell ref="B14:D14"/>
    <mergeCell ref="B15:D15"/>
    <mergeCell ref="B16:D16"/>
    <mergeCell ref="C2:R3"/>
    <mergeCell ref="B4:C4"/>
    <mergeCell ref="E4:F4"/>
    <mergeCell ref="G4:J4"/>
    <mergeCell ref="K4:P5"/>
    <mergeCell ref="Q4:S4"/>
    <mergeCell ref="B5:C5"/>
    <mergeCell ref="E5:F5"/>
    <mergeCell ref="G5:J5"/>
    <mergeCell ref="Q5:S5"/>
  </mergeCells>
  <printOptions horizontalCentered="1"/>
  <pageMargins left="0.2362204724409449" right="0.2362204724409449" top="0.8661417322834646" bottom="0.6299212598425197" header="0.31496062992125984" footer="0.15748031496062992"/>
  <pageSetup fitToHeight="1" fitToWidth="1"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1D488-C1BA-4521-B96B-7F383AB1D7F6}">
  <sheetPr>
    <tabColor rgb="FFFFCCFF"/>
    <pageSetUpPr fitToPage="1"/>
  </sheetPr>
  <dimension ref="B2:T22"/>
  <sheetViews>
    <sheetView showGridLines="0" zoomScaleSheetLayoutView="100" workbookViewId="0" topLeftCell="A1">
      <selection activeCell="D5" sqref="D5"/>
    </sheetView>
  </sheetViews>
  <sheetFormatPr defaultColWidth="9.00390625" defaultRowHeight="13.5"/>
  <cols>
    <col min="1" max="1" width="0.5" style="0" customWidth="1"/>
    <col min="2" max="3" width="7.50390625" style="0" customWidth="1"/>
    <col min="4" max="4" width="22.625" style="0" customWidth="1"/>
    <col min="5" max="8" width="8.50390625" style="0" customWidth="1"/>
    <col min="9" max="9" width="9.50390625" style="0" customWidth="1"/>
    <col min="10" max="10" width="8.50390625" style="0" customWidth="1"/>
    <col min="11" max="11" width="11.625" style="0" customWidth="1"/>
    <col min="12" max="12" width="2.75390625" style="0" customWidth="1"/>
    <col min="13" max="16" width="8.50390625" style="0" customWidth="1"/>
    <col min="17" max="17" width="9.50390625" style="0" customWidth="1"/>
    <col min="18" max="18" width="8.50390625" style="0" customWidth="1"/>
    <col min="19" max="19" width="11.625" style="0" customWidth="1"/>
    <col min="20" max="20" width="2.75390625" style="0" customWidth="1"/>
  </cols>
  <sheetData>
    <row r="1" ht="9.75" customHeight="1"/>
    <row r="2" spans="2:18" ht="30" customHeight="1">
      <c r="B2" s="1"/>
      <c r="C2" s="140" t="s">
        <v>56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spans="2:18" ht="30" customHeight="1">
      <c r="B3" s="1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2:19" ht="21" customHeight="1">
      <c r="B4" s="141" t="s">
        <v>0</v>
      </c>
      <c r="C4" s="142"/>
      <c r="D4" s="128" t="s">
        <v>1</v>
      </c>
      <c r="E4" s="143" t="s">
        <v>27</v>
      </c>
      <c r="F4" s="144"/>
      <c r="G4" s="153" t="s">
        <v>64</v>
      </c>
      <c r="H4" s="154"/>
      <c r="I4" s="154"/>
      <c r="J4" s="155"/>
      <c r="K4" s="151" t="s">
        <v>3</v>
      </c>
      <c r="L4" s="151"/>
      <c r="M4" s="151"/>
      <c r="N4" s="151"/>
      <c r="O4" s="151"/>
      <c r="P4" s="152"/>
      <c r="Q4" s="143" t="s">
        <v>4</v>
      </c>
      <c r="R4" s="145"/>
      <c r="S4" s="144"/>
    </row>
    <row r="5" spans="2:19" ht="30" customHeight="1">
      <c r="B5" s="146">
        <v>3</v>
      </c>
      <c r="C5" s="147" t="str">
        <f aca="true" t="shared" si="0" ref="C5">RIGHT(CELL("filename",$A$1),LEN(CELL("filename",$A$1))-FIND("]",CELL("filename",$A$1)))</f>
        <v>スコアシート（印刷） (3)</v>
      </c>
      <c r="D5" s="2" t="str">
        <f>LEFT(VLOOKUP($B$5,'レーン配当'!$B:$N,6,0),2)&amp;"-"&amp;MID(VLOOKUP($B$5,'レーン配当'!$B:$N,6,0),3,3)</f>
        <v>90-901</v>
      </c>
      <c r="E5" s="146" t="str">
        <f>VLOOKUP($B$5,'レーン配当'!$B:$N,2,0)&amp;"支部"</f>
        <v>支部名3支部</v>
      </c>
      <c r="F5" s="147"/>
      <c r="G5" s="156" t="str">
        <f>VLOOKUP($B$5,'レーン配当'!$B:$N,3,0)</f>
        <v>チーム名3</v>
      </c>
      <c r="H5" s="157"/>
      <c r="I5" s="157"/>
      <c r="J5" s="158"/>
      <c r="K5" s="151"/>
      <c r="L5" s="151"/>
      <c r="M5" s="151"/>
      <c r="N5" s="151"/>
      <c r="O5" s="151"/>
      <c r="P5" s="152"/>
      <c r="Q5" s="148" t="str">
        <f>+'レーン配当'!I1</f>
        <v>○○ボウル</v>
      </c>
      <c r="R5" s="149"/>
      <c r="S5" s="150"/>
    </row>
    <row r="6" ht="4.5" customHeight="1"/>
    <row r="7" spans="2:16" ht="30" customHeight="1">
      <c r="B7" s="165" t="str">
        <f>+'レーン配当'!M1</f>
        <v>2022年○月○日</v>
      </c>
      <c r="C7" s="165"/>
      <c r="D7" s="166"/>
      <c r="E7" s="3" t="s">
        <v>57</v>
      </c>
      <c r="F7" s="181" t="str">
        <f>VLOOKUP($B$5,'レーン配当'!$B:$N,9,0)&amp;"シフト"</f>
        <v>1シフト</v>
      </c>
      <c r="G7" s="182" t="str">
        <f>VLOOKUP($B$5,'レーン配当'!$B:$N,10,0)&amp;"レーン"</f>
        <v>40レーン</v>
      </c>
      <c r="H7" s="183"/>
      <c r="M7" s="3" t="s">
        <v>58</v>
      </c>
      <c r="N7" s="181" t="str">
        <f>+F7</f>
        <v>1シフト</v>
      </c>
      <c r="O7" s="182" t="str">
        <f>VLOOKUP($B$5,'レーン配当'!$B:$N,11,0)&amp;"レーン"</f>
        <v>26レーン</v>
      </c>
      <c r="P7" s="183"/>
    </row>
    <row r="8" ht="4.5" customHeight="1" thickBot="1"/>
    <row r="9" spans="2:20" ht="21" customHeight="1">
      <c r="B9" s="4" t="s">
        <v>7</v>
      </c>
      <c r="C9" s="5" t="s">
        <v>8</v>
      </c>
      <c r="D9" s="6" t="s">
        <v>9</v>
      </c>
      <c r="E9" s="6" t="s">
        <v>10</v>
      </c>
      <c r="F9" s="4" t="s">
        <v>11</v>
      </c>
      <c r="G9" s="7" t="s">
        <v>12</v>
      </c>
      <c r="H9" s="8" t="s">
        <v>13</v>
      </c>
      <c r="I9" s="7" t="s">
        <v>14</v>
      </c>
      <c r="J9" s="8" t="s">
        <v>15</v>
      </c>
      <c r="K9" s="9" t="s">
        <v>16</v>
      </c>
      <c r="L9" s="74"/>
      <c r="M9" s="6" t="s">
        <v>59</v>
      </c>
      <c r="N9" s="4" t="s">
        <v>60</v>
      </c>
      <c r="O9" s="7" t="s">
        <v>12</v>
      </c>
      <c r="P9" s="8" t="s">
        <v>61</v>
      </c>
      <c r="Q9" s="7" t="s">
        <v>14</v>
      </c>
      <c r="R9" s="8" t="s">
        <v>15</v>
      </c>
      <c r="S9" s="9" t="s">
        <v>16</v>
      </c>
      <c r="T9" s="74"/>
    </row>
    <row r="10" spans="2:20" ht="40.05" customHeight="1">
      <c r="B10" s="99" t="str">
        <f>MID(VLOOKUP($B$5*10+1,'レーン配当'!$A:$N,7,0),6,2)</f>
        <v>02</v>
      </c>
      <c r="C10" s="100" t="str">
        <f>RIGHT(VLOOKUP($B$5*10+1,'レーン配当'!$A:$N,7,0),3)</f>
        <v>010</v>
      </c>
      <c r="D10" s="101" t="str">
        <f>VLOOKUP($B$5*10+1,'レーン配当'!$A:$N,5,0)</f>
        <v>選手名31</v>
      </c>
      <c r="E10" s="101"/>
      <c r="F10" s="99"/>
      <c r="G10" s="102"/>
      <c r="H10" s="103"/>
      <c r="I10" s="102"/>
      <c r="J10" s="121">
        <f>VLOOKUP($B$5*10+1,'レーン配当'!$A:$N,9,0)*3</f>
        <v>30</v>
      </c>
      <c r="K10" s="102"/>
      <c r="L10" s="104"/>
      <c r="M10" s="101"/>
      <c r="N10" s="99"/>
      <c r="O10" s="102"/>
      <c r="P10" s="103"/>
      <c r="Q10" s="102"/>
      <c r="R10" s="121">
        <f>+J10</f>
        <v>30</v>
      </c>
      <c r="S10" s="102"/>
      <c r="T10" s="74"/>
    </row>
    <row r="11" spans="2:20" ht="40.05" customHeight="1">
      <c r="B11" s="105" t="str">
        <f>MID(VLOOKUP($B$5*10+2,'レーン配当'!$A:$N,7,0),6,2)</f>
        <v>02</v>
      </c>
      <c r="C11" s="106" t="str">
        <f>RIGHT(VLOOKUP($B$5*10+2,'レーン配当'!$A:$N,7,0),3)</f>
        <v>009</v>
      </c>
      <c r="D11" s="107" t="str">
        <f>VLOOKUP($B$5*10+2,'レーン配当'!$A:$N,5,0)</f>
        <v>選手名32</v>
      </c>
      <c r="E11" s="107"/>
      <c r="F11" s="105"/>
      <c r="G11" s="108"/>
      <c r="H11" s="109"/>
      <c r="I11" s="108"/>
      <c r="J11" s="122">
        <f>VLOOKUP($B$5*10+2,'レーン配当'!$A:$N,9,0)*3</f>
        <v>75</v>
      </c>
      <c r="K11" s="108"/>
      <c r="L11" s="104"/>
      <c r="M11" s="107"/>
      <c r="N11" s="105"/>
      <c r="O11" s="108"/>
      <c r="P11" s="109"/>
      <c r="Q11" s="108"/>
      <c r="R11" s="122">
        <f aca="true" t="shared" si="1" ref="R11:R12">+J11</f>
        <v>75</v>
      </c>
      <c r="S11" s="108"/>
      <c r="T11" s="74"/>
    </row>
    <row r="12" spans="2:20" ht="40.05" customHeight="1">
      <c r="B12" s="110" t="str">
        <f>MID(VLOOKUP($B$5*10+3,'レーン配当'!$A:$N,7,0),6,2)</f>
        <v>02</v>
      </c>
      <c r="C12" s="111" t="str">
        <f>RIGHT(VLOOKUP($B$5*10+3,'レーン配当'!$A:$N,7,0),3)</f>
        <v>007</v>
      </c>
      <c r="D12" s="112" t="str">
        <f>VLOOKUP($B$5*10+3,'レーン配当'!$A:$N,5,0)</f>
        <v>選手名33</v>
      </c>
      <c r="E12" s="112"/>
      <c r="F12" s="110"/>
      <c r="G12" s="113"/>
      <c r="H12" s="114"/>
      <c r="I12" s="113"/>
      <c r="J12" s="123">
        <f>VLOOKUP($B$5*10+3,'レーン配当'!$A:$N,9,0)*3</f>
        <v>45</v>
      </c>
      <c r="K12" s="113"/>
      <c r="L12" s="104"/>
      <c r="M12" s="112"/>
      <c r="N12" s="110"/>
      <c r="O12" s="113"/>
      <c r="P12" s="114"/>
      <c r="Q12" s="113"/>
      <c r="R12" s="123">
        <f t="shared" si="1"/>
        <v>45</v>
      </c>
      <c r="S12" s="113"/>
      <c r="T12" s="74"/>
    </row>
    <row r="13" spans="2:20" ht="40.05" customHeight="1" thickBot="1">
      <c r="B13" s="115"/>
      <c r="C13" s="116"/>
      <c r="D13" s="14" t="s">
        <v>17</v>
      </c>
      <c r="E13" s="117"/>
      <c r="F13" s="115"/>
      <c r="G13" s="118"/>
      <c r="H13" s="119"/>
      <c r="I13" s="118"/>
      <c r="J13" s="124"/>
      <c r="K13" s="118"/>
      <c r="L13" s="104"/>
      <c r="M13" s="117"/>
      <c r="N13" s="115"/>
      <c r="O13" s="118"/>
      <c r="P13" s="119"/>
      <c r="Q13" s="118"/>
      <c r="R13" s="124"/>
      <c r="S13" s="118"/>
      <c r="T13" s="74"/>
    </row>
    <row r="14" spans="2:20" ht="40.05" customHeight="1" thickBot="1">
      <c r="B14" s="134" t="s">
        <v>18</v>
      </c>
      <c r="C14" s="135"/>
      <c r="D14" s="136"/>
      <c r="E14" s="63"/>
      <c r="F14" s="16"/>
      <c r="G14" s="64"/>
      <c r="H14" s="65"/>
      <c r="I14" s="66"/>
      <c r="J14" s="67"/>
      <c r="K14" s="17"/>
      <c r="L14" s="74"/>
      <c r="M14" s="63"/>
      <c r="N14" s="16"/>
      <c r="O14" s="64"/>
      <c r="P14" s="65"/>
      <c r="Q14" s="66"/>
      <c r="R14" s="67"/>
      <c r="S14" s="17"/>
      <c r="T14" s="74"/>
    </row>
    <row r="15" spans="2:20" ht="40.05" customHeight="1" thickBot="1" thickTop="1">
      <c r="B15" s="137" t="s">
        <v>19</v>
      </c>
      <c r="C15" s="138"/>
      <c r="D15" s="139"/>
      <c r="E15" s="68"/>
      <c r="F15" s="69"/>
      <c r="G15" s="70"/>
      <c r="H15" s="18"/>
      <c r="I15" s="71"/>
      <c r="J15" s="49"/>
      <c r="K15" s="72"/>
      <c r="L15" s="74"/>
      <c r="M15" s="68"/>
      <c r="N15" s="69"/>
      <c r="O15" s="70"/>
      <c r="P15" s="18"/>
      <c r="Q15" s="71"/>
      <c r="R15" s="49"/>
      <c r="S15" s="19"/>
      <c r="T15" s="74"/>
    </row>
    <row r="16" spans="2:20" ht="40.05" customHeight="1" thickBot="1" thickTop="1">
      <c r="B16" s="159" t="s">
        <v>20</v>
      </c>
      <c r="C16" s="160"/>
      <c r="D16" s="161"/>
      <c r="E16" s="20"/>
      <c r="F16" s="21"/>
      <c r="G16" s="22"/>
      <c r="H16" s="18"/>
      <c r="I16" s="23"/>
      <c r="J16" s="24"/>
      <c r="K16" s="49"/>
      <c r="L16" s="94" t="s">
        <v>21</v>
      </c>
      <c r="M16" s="20"/>
      <c r="N16" s="21"/>
      <c r="O16" s="22"/>
      <c r="P16" s="18"/>
      <c r="Q16" s="23"/>
      <c r="R16" s="24"/>
      <c r="S16" s="25"/>
      <c r="T16" s="94" t="s">
        <v>22</v>
      </c>
    </row>
    <row r="17" spans="10:20" ht="40.05" customHeight="1" thickBot="1">
      <c r="J17" s="26" t="s">
        <v>23</v>
      </c>
      <c r="K17" s="27"/>
      <c r="L17" s="74"/>
      <c r="R17" s="95" t="s">
        <v>24</v>
      </c>
      <c r="S17" s="29"/>
      <c r="T17" s="74"/>
    </row>
    <row r="18" spans="2:19" ht="40.05" customHeight="1" thickTop="1">
      <c r="B18" s="127"/>
      <c r="C18" s="30"/>
      <c r="D18" s="30"/>
      <c r="E18" s="127"/>
      <c r="F18" s="162"/>
      <c r="G18" s="162"/>
      <c r="H18" s="162"/>
      <c r="J18" s="92"/>
      <c r="K18" s="93"/>
      <c r="R18" s="26" t="s">
        <v>23</v>
      </c>
      <c r="S18" s="20"/>
    </row>
    <row r="19" spans="2:18" ht="10.2" customHeight="1">
      <c r="B19" s="127"/>
      <c r="C19" s="30"/>
      <c r="D19" s="30"/>
      <c r="E19" s="127"/>
      <c r="F19" s="126"/>
      <c r="G19" s="126"/>
      <c r="H19" s="126"/>
      <c r="J19" s="26"/>
      <c r="R19" s="26"/>
    </row>
    <row r="20" spans="2:15" ht="18" customHeight="1">
      <c r="B20" s="31" t="s">
        <v>25</v>
      </c>
      <c r="C20" s="32"/>
      <c r="D20" s="32"/>
      <c r="E20" s="33"/>
      <c r="F20" s="163" t="s">
        <v>3</v>
      </c>
      <c r="G20" s="164"/>
      <c r="H20" s="164"/>
      <c r="I20" s="164"/>
      <c r="J20" s="164"/>
      <c r="K20" s="164"/>
      <c r="L20" s="164"/>
      <c r="M20" s="164"/>
      <c r="N20" s="34"/>
      <c r="O20" s="34"/>
    </row>
    <row r="21" spans="2:19" ht="30" customHeight="1">
      <c r="B21" s="16"/>
      <c r="C21" s="35"/>
      <c r="D21" s="35"/>
      <c r="E21" s="36"/>
      <c r="F21" s="163"/>
      <c r="G21" s="164"/>
      <c r="H21" s="164"/>
      <c r="I21" s="164"/>
      <c r="J21" s="164"/>
      <c r="K21" s="164"/>
      <c r="L21" s="164"/>
      <c r="M21" s="164"/>
      <c r="N21" s="34"/>
      <c r="O21" s="34"/>
      <c r="S21" s="28" t="s">
        <v>26</v>
      </c>
    </row>
    <row r="22" spans="6:15" ht="15.75" customHeight="1">
      <c r="F22" s="34"/>
      <c r="G22" s="34"/>
      <c r="H22" s="34"/>
      <c r="I22" s="34"/>
      <c r="J22" s="34"/>
      <c r="K22" s="34"/>
      <c r="L22" s="34"/>
      <c r="M22" s="34"/>
      <c r="N22" s="34"/>
      <c r="O22" s="34"/>
    </row>
  </sheetData>
  <mergeCells count="18">
    <mergeCell ref="F18:H18"/>
    <mergeCell ref="F20:M21"/>
    <mergeCell ref="B7:D7"/>
    <mergeCell ref="G7:H7"/>
    <mergeCell ref="O7:P7"/>
    <mergeCell ref="B14:D14"/>
    <mergeCell ref="B15:D15"/>
    <mergeCell ref="B16:D16"/>
    <mergeCell ref="C2:R3"/>
    <mergeCell ref="B4:C4"/>
    <mergeCell ref="E4:F4"/>
    <mergeCell ref="G4:J4"/>
    <mergeCell ref="K4:P5"/>
    <mergeCell ref="Q4:S4"/>
    <mergeCell ref="B5:C5"/>
    <mergeCell ref="E5:F5"/>
    <mergeCell ref="G5:J5"/>
    <mergeCell ref="Q5:S5"/>
  </mergeCells>
  <printOptions horizontalCentered="1"/>
  <pageMargins left="0.2362204724409449" right="0.2362204724409449" top="0.8661417322834646" bottom="0.6299212598425197" header="0.31496062992125984" footer="0.15748031496062992"/>
  <pageSetup fitToHeight="1" fitToWidth="1"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7B0AB-584A-41AE-A228-A999C7C46EF0}">
  <sheetPr>
    <tabColor rgb="FFFFCCFF"/>
    <pageSetUpPr fitToPage="1"/>
  </sheetPr>
  <dimension ref="B2:T22"/>
  <sheetViews>
    <sheetView showGridLines="0" zoomScaleSheetLayoutView="100" workbookViewId="0" topLeftCell="A1">
      <selection activeCell="B5" sqref="B5:C5"/>
    </sheetView>
  </sheetViews>
  <sheetFormatPr defaultColWidth="9.00390625" defaultRowHeight="13.5"/>
  <cols>
    <col min="1" max="1" width="0.5" style="0" customWidth="1"/>
    <col min="2" max="3" width="7.50390625" style="0" customWidth="1"/>
    <col min="4" max="4" width="22.625" style="0" customWidth="1"/>
    <col min="5" max="8" width="8.50390625" style="0" customWidth="1"/>
    <col min="9" max="9" width="9.50390625" style="0" customWidth="1"/>
    <col min="10" max="10" width="8.50390625" style="0" customWidth="1"/>
    <col min="11" max="11" width="11.625" style="0" customWidth="1"/>
    <col min="12" max="12" width="2.75390625" style="0" customWidth="1"/>
    <col min="13" max="16" width="8.50390625" style="0" customWidth="1"/>
    <col min="17" max="17" width="9.50390625" style="0" customWidth="1"/>
    <col min="18" max="18" width="8.50390625" style="0" customWidth="1"/>
    <col min="19" max="19" width="11.625" style="0" customWidth="1"/>
    <col min="20" max="20" width="2.75390625" style="0" customWidth="1"/>
  </cols>
  <sheetData>
    <row r="1" ht="9.75" customHeight="1"/>
    <row r="2" spans="2:18" ht="30" customHeight="1">
      <c r="B2" s="1"/>
      <c r="C2" s="140" t="s">
        <v>56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spans="2:18" ht="30" customHeight="1">
      <c r="B3" s="1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2:19" ht="21" customHeight="1">
      <c r="B4" s="141" t="s">
        <v>0</v>
      </c>
      <c r="C4" s="142"/>
      <c r="D4" s="128" t="s">
        <v>1</v>
      </c>
      <c r="E4" s="143" t="s">
        <v>27</v>
      </c>
      <c r="F4" s="144"/>
      <c r="G4" s="153" t="s">
        <v>64</v>
      </c>
      <c r="H4" s="154"/>
      <c r="I4" s="154"/>
      <c r="J4" s="155"/>
      <c r="K4" s="151" t="s">
        <v>3</v>
      </c>
      <c r="L4" s="151"/>
      <c r="M4" s="151"/>
      <c r="N4" s="151"/>
      <c r="O4" s="151"/>
      <c r="P4" s="152"/>
      <c r="Q4" s="143" t="s">
        <v>4</v>
      </c>
      <c r="R4" s="145"/>
      <c r="S4" s="144"/>
    </row>
    <row r="5" spans="2:19" ht="30" customHeight="1">
      <c r="B5" s="146">
        <v>4</v>
      </c>
      <c r="C5" s="147" t="str">
        <f aca="true" t="shared" si="0" ref="C5">RIGHT(CELL("filename",$A$1),LEN(CELL("filename",$A$1))-FIND("]",CELL("filename",$A$1)))</f>
        <v>スコアシート（印刷） (4)</v>
      </c>
      <c r="D5" s="2" t="str">
        <f>LEFT(VLOOKUP($B$5,'レーン配当'!$B:$N,6,0),2)&amp;"-"&amp;MID(VLOOKUP($B$5,'レーン配当'!$B:$N,6,0),3,3)</f>
        <v>90-901</v>
      </c>
      <c r="E5" s="146" t="str">
        <f>VLOOKUP($B$5,'レーン配当'!$B:$N,2,0)&amp;"支部"</f>
        <v>支部名4支部</v>
      </c>
      <c r="F5" s="147"/>
      <c r="G5" s="156" t="str">
        <f>VLOOKUP($B$5,'レーン配当'!$B:$N,3,0)</f>
        <v>チーム名4</v>
      </c>
      <c r="H5" s="157"/>
      <c r="I5" s="157"/>
      <c r="J5" s="158"/>
      <c r="K5" s="151"/>
      <c r="L5" s="151"/>
      <c r="M5" s="151"/>
      <c r="N5" s="151"/>
      <c r="O5" s="151"/>
      <c r="P5" s="152"/>
      <c r="Q5" s="148" t="str">
        <f>+'レーン配当'!I1</f>
        <v>○○ボウル</v>
      </c>
      <c r="R5" s="149"/>
      <c r="S5" s="150"/>
    </row>
    <row r="6" ht="4.5" customHeight="1"/>
    <row r="7" spans="2:16" ht="30" customHeight="1">
      <c r="B7" s="165" t="str">
        <f>+'レーン配当'!M1</f>
        <v>2022年○月○日</v>
      </c>
      <c r="C7" s="165"/>
      <c r="D7" s="166"/>
      <c r="E7" s="3" t="s">
        <v>57</v>
      </c>
      <c r="F7" s="181" t="str">
        <f>VLOOKUP($B$5,'レーン配当'!$B:$N,9,0)&amp;"シフト"</f>
        <v>1シフト</v>
      </c>
      <c r="G7" s="182" t="str">
        <f>VLOOKUP($B$5,'レーン配当'!$B:$N,10,0)&amp;"レーン"</f>
        <v>6レーン</v>
      </c>
      <c r="H7" s="183"/>
      <c r="M7" s="3" t="s">
        <v>58</v>
      </c>
      <c r="N7" s="181" t="str">
        <f>+F7</f>
        <v>1シフト</v>
      </c>
      <c r="O7" s="182" t="str">
        <f>VLOOKUP($B$5,'レーン配当'!$B:$N,11,0)&amp;"レーン"</f>
        <v>32レーン</v>
      </c>
      <c r="P7" s="183"/>
    </row>
    <row r="8" ht="4.5" customHeight="1" thickBot="1"/>
    <row r="9" spans="2:20" ht="21" customHeight="1">
      <c r="B9" s="4" t="s">
        <v>7</v>
      </c>
      <c r="C9" s="5" t="s">
        <v>8</v>
      </c>
      <c r="D9" s="6" t="s">
        <v>9</v>
      </c>
      <c r="E9" s="6" t="s">
        <v>10</v>
      </c>
      <c r="F9" s="4" t="s">
        <v>11</v>
      </c>
      <c r="G9" s="7" t="s">
        <v>12</v>
      </c>
      <c r="H9" s="8" t="s">
        <v>13</v>
      </c>
      <c r="I9" s="7" t="s">
        <v>14</v>
      </c>
      <c r="J9" s="8" t="s">
        <v>15</v>
      </c>
      <c r="K9" s="9" t="s">
        <v>16</v>
      </c>
      <c r="L9" s="74"/>
      <c r="M9" s="6" t="s">
        <v>59</v>
      </c>
      <c r="N9" s="4" t="s">
        <v>60</v>
      </c>
      <c r="O9" s="7" t="s">
        <v>12</v>
      </c>
      <c r="P9" s="8" t="s">
        <v>61</v>
      </c>
      <c r="Q9" s="7" t="s">
        <v>14</v>
      </c>
      <c r="R9" s="8" t="s">
        <v>15</v>
      </c>
      <c r="S9" s="9" t="s">
        <v>16</v>
      </c>
      <c r="T9" s="74"/>
    </row>
    <row r="10" spans="2:20" ht="40.05" customHeight="1">
      <c r="B10" s="99" t="str">
        <f>MID(VLOOKUP($B$5*10+1,'レーン配当'!$A:$N,7,0),6,2)</f>
        <v>05</v>
      </c>
      <c r="C10" s="100" t="str">
        <f>RIGHT(VLOOKUP($B$5*10+1,'レーン配当'!$A:$N,7,0),3)</f>
        <v>027</v>
      </c>
      <c r="D10" s="101" t="str">
        <f>VLOOKUP($B$5*10+1,'レーン配当'!$A:$N,5,0)</f>
        <v>選手名41</v>
      </c>
      <c r="E10" s="101"/>
      <c r="F10" s="99"/>
      <c r="G10" s="102"/>
      <c r="H10" s="103"/>
      <c r="I10" s="102"/>
      <c r="J10" s="121">
        <f>VLOOKUP($B$5*10+1,'レーン配当'!$A:$N,9,0)*3</f>
        <v>15</v>
      </c>
      <c r="K10" s="102"/>
      <c r="L10" s="104"/>
      <c r="M10" s="101"/>
      <c r="N10" s="99"/>
      <c r="O10" s="102"/>
      <c r="P10" s="103"/>
      <c r="Q10" s="102"/>
      <c r="R10" s="121">
        <f>+J10</f>
        <v>15</v>
      </c>
      <c r="S10" s="102"/>
      <c r="T10" s="74"/>
    </row>
    <row r="11" spans="2:20" ht="40.05" customHeight="1">
      <c r="B11" s="105" t="str">
        <f>MID(VLOOKUP($B$5*10+2,'レーン配当'!$A:$N,7,0),6,2)</f>
        <v>05</v>
      </c>
      <c r="C11" s="106" t="str">
        <f>RIGHT(VLOOKUP($B$5*10+2,'レーン配当'!$A:$N,7,0),3)</f>
        <v>028</v>
      </c>
      <c r="D11" s="107" t="str">
        <f>VLOOKUP($B$5*10+2,'レーン配当'!$A:$N,5,0)</f>
        <v>選手名42</v>
      </c>
      <c r="E11" s="107"/>
      <c r="F11" s="105"/>
      <c r="G11" s="108"/>
      <c r="H11" s="109"/>
      <c r="I11" s="108"/>
      <c r="J11" s="122">
        <f>VLOOKUP($B$5*10+2,'レーン配当'!$A:$N,9,0)*3</f>
        <v>75</v>
      </c>
      <c r="K11" s="108"/>
      <c r="L11" s="104"/>
      <c r="M11" s="107"/>
      <c r="N11" s="105"/>
      <c r="O11" s="108"/>
      <c r="P11" s="109"/>
      <c r="Q11" s="108"/>
      <c r="R11" s="122">
        <f aca="true" t="shared" si="1" ref="R11:R12">+J11</f>
        <v>75</v>
      </c>
      <c r="S11" s="108"/>
      <c r="T11" s="74"/>
    </row>
    <row r="12" spans="2:20" ht="40.05" customHeight="1">
      <c r="B12" s="110" t="str">
        <f>MID(VLOOKUP($B$5*10+3,'レーン配当'!$A:$N,7,0),6,2)</f>
        <v>05</v>
      </c>
      <c r="C12" s="111" t="str">
        <f>RIGHT(VLOOKUP($B$5*10+3,'レーン配当'!$A:$N,7,0),3)</f>
        <v>005</v>
      </c>
      <c r="D12" s="112" t="str">
        <f>VLOOKUP($B$5*10+3,'レーン配当'!$A:$N,5,0)</f>
        <v>選手名43</v>
      </c>
      <c r="E12" s="112"/>
      <c r="F12" s="110"/>
      <c r="G12" s="113"/>
      <c r="H12" s="114"/>
      <c r="I12" s="113"/>
      <c r="J12" s="123">
        <f>VLOOKUP($B$5*10+3,'レーン配当'!$A:$N,9,0)*3</f>
        <v>30</v>
      </c>
      <c r="K12" s="113"/>
      <c r="L12" s="104"/>
      <c r="M12" s="112"/>
      <c r="N12" s="110"/>
      <c r="O12" s="113"/>
      <c r="P12" s="114"/>
      <c r="Q12" s="113"/>
      <c r="R12" s="123">
        <f t="shared" si="1"/>
        <v>30</v>
      </c>
      <c r="S12" s="113"/>
      <c r="T12" s="74"/>
    </row>
    <row r="13" spans="2:20" ht="40.05" customHeight="1" thickBot="1">
      <c r="B13" s="115"/>
      <c r="C13" s="116"/>
      <c r="D13" s="14" t="s">
        <v>17</v>
      </c>
      <c r="E13" s="117"/>
      <c r="F13" s="115"/>
      <c r="G13" s="118"/>
      <c r="H13" s="119"/>
      <c r="I13" s="118"/>
      <c r="J13" s="124"/>
      <c r="K13" s="118"/>
      <c r="L13" s="104"/>
      <c r="M13" s="117"/>
      <c r="N13" s="115"/>
      <c r="O13" s="118"/>
      <c r="P13" s="119"/>
      <c r="Q13" s="118"/>
      <c r="R13" s="124"/>
      <c r="S13" s="118"/>
      <c r="T13" s="74"/>
    </row>
    <row r="14" spans="2:20" ht="40.05" customHeight="1" thickBot="1">
      <c r="B14" s="134" t="s">
        <v>18</v>
      </c>
      <c r="C14" s="135"/>
      <c r="D14" s="136"/>
      <c r="E14" s="63"/>
      <c r="F14" s="16"/>
      <c r="G14" s="64"/>
      <c r="H14" s="65"/>
      <c r="I14" s="66"/>
      <c r="J14" s="67"/>
      <c r="K14" s="17"/>
      <c r="L14" s="74"/>
      <c r="M14" s="63"/>
      <c r="N14" s="16"/>
      <c r="O14" s="64"/>
      <c r="P14" s="65"/>
      <c r="Q14" s="66"/>
      <c r="R14" s="67"/>
      <c r="S14" s="17"/>
      <c r="T14" s="74"/>
    </row>
    <row r="15" spans="2:20" ht="40.05" customHeight="1" thickBot="1" thickTop="1">
      <c r="B15" s="137" t="s">
        <v>19</v>
      </c>
      <c r="C15" s="138"/>
      <c r="D15" s="139"/>
      <c r="E15" s="68"/>
      <c r="F15" s="69"/>
      <c r="G15" s="70"/>
      <c r="H15" s="18"/>
      <c r="I15" s="71"/>
      <c r="J15" s="49"/>
      <c r="K15" s="72"/>
      <c r="L15" s="74"/>
      <c r="M15" s="68"/>
      <c r="N15" s="69"/>
      <c r="O15" s="70"/>
      <c r="P15" s="18"/>
      <c r="Q15" s="71"/>
      <c r="R15" s="49"/>
      <c r="S15" s="19"/>
      <c r="T15" s="74"/>
    </row>
    <row r="16" spans="2:20" ht="40.05" customHeight="1" thickBot="1" thickTop="1">
      <c r="B16" s="159" t="s">
        <v>20</v>
      </c>
      <c r="C16" s="160"/>
      <c r="D16" s="161"/>
      <c r="E16" s="20"/>
      <c r="F16" s="21"/>
      <c r="G16" s="22"/>
      <c r="H16" s="18"/>
      <c r="I16" s="23"/>
      <c r="J16" s="24"/>
      <c r="K16" s="49"/>
      <c r="L16" s="94" t="s">
        <v>21</v>
      </c>
      <c r="M16" s="20"/>
      <c r="N16" s="21"/>
      <c r="O16" s="22"/>
      <c r="P16" s="18"/>
      <c r="Q16" s="23"/>
      <c r="R16" s="24"/>
      <c r="S16" s="25"/>
      <c r="T16" s="94" t="s">
        <v>22</v>
      </c>
    </row>
    <row r="17" spans="10:20" ht="40.05" customHeight="1" thickBot="1">
      <c r="J17" s="26" t="s">
        <v>23</v>
      </c>
      <c r="K17" s="27"/>
      <c r="L17" s="74"/>
      <c r="R17" s="95" t="s">
        <v>24</v>
      </c>
      <c r="S17" s="29"/>
      <c r="T17" s="74"/>
    </row>
    <row r="18" spans="2:19" ht="40.05" customHeight="1" thickTop="1">
      <c r="B18" s="127"/>
      <c r="C18" s="30"/>
      <c r="D18" s="30"/>
      <c r="E18" s="127"/>
      <c r="F18" s="162"/>
      <c r="G18" s="162"/>
      <c r="H18" s="162"/>
      <c r="J18" s="92"/>
      <c r="K18" s="93"/>
      <c r="R18" s="26" t="s">
        <v>23</v>
      </c>
      <c r="S18" s="20"/>
    </row>
    <row r="19" spans="2:18" ht="10.2" customHeight="1">
      <c r="B19" s="127"/>
      <c r="C19" s="30"/>
      <c r="D19" s="30"/>
      <c r="E19" s="127"/>
      <c r="F19" s="126"/>
      <c r="G19" s="126"/>
      <c r="H19" s="126"/>
      <c r="J19" s="26"/>
      <c r="R19" s="26"/>
    </row>
    <row r="20" spans="2:15" ht="18" customHeight="1">
      <c r="B20" s="31" t="s">
        <v>25</v>
      </c>
      <c r="C20" s="32"/>
      <c r="D20" s="32"/>
      <c r="E20" s="33"/>
      <c r="F20" s="163" t="s">
        <v>3</v>
      </c>
      <c r="G20" s="164"/>
      <c r="H20" s="164"/>
      <c r="I20" s="164"/>
      <c r="J20" s="164"/>
      <c r="K20" s="164"/>
      <c r="L20" s="164"/>
      <c r="M20" s="164"/>
      <c r="N20" s="34"/>
      <c r="O20" s="34"/>
    </row>
    <row r="21" spans="2:19" ht="30" customHeight="1">
      <c r="B21" s="16"/>
      <c r="C21" s="35"/>
      <c r="D21" s="35"/>
      <c r="E21" s="36"/>
      <c r="F21" s="163"/>
      <c r="G21" s="164"/>
      <c r="H21" s="164"/>
      <c r="I21" s="164"/>
      <c r="J21" s="164"/>
      <c r="K21" s="164"/>
      <c r="L21" s="164"/>
      <c r="M21" s="164"/>
      <c r="N21" s="34"/>
      <c r="O21" s="34"/>
      <c r="S21" s="28" t="s">
        <v>26</v>
      </c>
    </row>
    <row r="22" spans="6:15" ht="15.75" customHeight="1">
      <c r="F22" s="34"/>
      <c r="G22" s="34"/>
      <c r="H22" s="34"/>
      <c r="I22" s="34"/>
      <c r="J22" s="34"/>
      <c r="K22" s="34"/>
      <c r="L22" s="34"/>
      <c r="M22" s="34"/>
      <c r="N22" s="34"/>
      <c r="O22" s="34"/>
    </row>
  </sheetData>
  <mergeCells count="18">
    <mergeCell ref="F18:H18"/>
    <mergeCell ref="F20:M21"/>
    <mergeCell ref="B7:D7"/>
    <mergeCell ref="G7:H7"/>
    <mergeCell ref="O7:P7"/>
    <mergeCell ref="B14:D14"/>
    <mergeCell ref="B15:D15"/>
    <mergeCell ref="B16:D16"/>
    <mergeCell ref="C2:R3"/>
    <mergeCell ref="B4:C4"/>
    <mergeCell ref="E4:F4"/>
    <mergeCell ref="G4:J4"/>
    <mergeCell ref="K4:P5"/>
    <mergeCell ref="Q4:S4"/>
    <mergeCell ref="B5:C5"/>
    <mergeCell ref="E5:F5"/>
    <mergeCell ref="G5:J5"/>
    <mergeCell ref="Q5:S5"/>
  </mergeCells>
  <printOptions horizontalCentered="1"/>
  <pageMargins left="0.2362204724409449" right="0.2362204724409449" top="0.8661417322834646" bottom="0.6299212598425197" header="0.31496062992125984" footer="0.15748031496062992"/>
  <pageSetup fitToHeight="1" fitToWidth="1" horizontalDpi="600" verticalDpi="600" orientation="landscape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3A5A8-4B52-478F-82EA-36026CC972D4}">
  <sheetPr>
    <tabColor rgb="FFFFCCFF"/>
    <pageSetUpPr fitToPage="1"/>
  </sheetPr>
  <dimension ref="B2:T22"/>
  <sheetViews>
    <sheetView showGridLines="0" zoomScaleSheetLayoutView="100" workbookViewId="0" topLeftCell="A1">
      <selection activeCell="B5" sqref="B5:C5"/>
    </sheetView>
  </sheetViews>
  <sheetFormatPr defaultColWidth="9.00390625" defaultRowHeight="13.5"/>
  <cols>
    <col min="1" max="1" width="0.5" style="0" customWidth="1"/>
    <col min="2" max="3" width="7.50390625" style="0" customWidth="1"/>
    <col min="4" max="4" width="22.625" style="0" customWidth="1"/>
    <col min="5" max="8" width="8.50390625" style="0" customWidth="1"/>
    <col min="9" max="9" width="9.50390625" style="0" customWidth="1"/>
    <col min="10" max="10" width="8.50390625" style="0" customWidth="1"/>
    <col min="11" max="11" width="11.625" style="0" customWidth="1"/>
    <col min="12" max="12" width="2.75390625" style="0" customWidth="1"/>
    <col min="13" max="16" width="8.50390625" style="0" customWidth="1"/>
    <col min="17" max="17" width="9.50390625" style="0" customWidth="1"/>
    <col min="18" max="18" width="8.50390625" style="0" customWidth="1"/>
    <col min="19" max="19" width="11.625" style="0" customWidth="1"/>
    <col min="20" max="20" width="2.75390625" style="0" customWidth="1"/>
  </cols>
  <sheetData>
    <row r="1" ht="9.75" customHeight="1"/>
    <row r="2" spans="2:18" ht="30" customHeight="1">
      <c r="B2" s="1"/>
      <c r="C2" s="140" t="s">
        <v>56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spans="2:18" ht="30" customHeight="1">
      <c r="B3" s="1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2:19" ht="21" customHeight="1">
      <c r="B4" s="141" t="s">
        <v>0</v>
      </c>
      <c r="C4" s="142"/>
      <c r="D4" s="128" t="s">
        <v>1</v>
      </c>
      <c r="E4" s="143" t="s">
        <v>27</v>
      </c>
      <c r="F4" s="144"/>
      <c r="G4" s="153" t="s">
        <v>64</v>
      </c>
      <c r="H4" s="154"/>
      <c r="I4" s="154"/>
      <c r="J4" s="155"/>
      <c r="K4" s="151" t="s">
        <v>3</v>
      </c>
      <c r="L4" s="151"/>
      <c r="M4" s="151"/>
      <c r="N4" s="151"/>
      <c r="O4" s="151"/>
      <c r="P4" s="152"/>
      <c r="Q4" s="143" t="s">
        <v>4</v>
      </c>
      <c r="R4" s="145"/>
      <c r="S4" s="144"/>
    </row>
    <row r="5" spans="2:19" ht="30" customHeight="1">
      <c r="B5" s="146">
        <v>5</v>
      </c>
      <c r="C5" s="147" t="str">
        <f aca="true" t="shared" si="0" ref="C5">RIGHT(CELL("filename",$A$1),LEN(CELL("filename",$A$1))-FIND("]",CELL("filename",$A$1)))</f>
        <v>スコアシート（印刷） (5)</v>
      </c>
      <c r="D5" s="2" t="str">
        <f>LEFT(VLOOKUP($B$5,'レーン配当'!$B:$N,6,0),2)&amp;"-"&amp;MID(VLOOKUP($B$5,'レーン配当'!$B:$N,6,0),3,3)</f>
        <v>90-901</v>
      </c>
      <c r="E5" s="146" t="str">
        <f>VLOOKUP($B$5,'レーン配当'!$B:$N,2,0)&amp;"支部"</f>
        <v>支部名5支部</v>
      </c>
      <c r="F5" s="147"/>
      <c r="G5" s="156" t="str">
        <f>VLOOKUP($B$5,'レーン配当'!$B:$N,3,0)</f>
        <v>チーム名5</v>
      </c>
      <c r="H5" s="157"/>
      <c r="I5" s="157"/>
      <c r="J5" s="158"/>
      <c r="K5" s="151"/>
      <c r="L5" s="151"/>
      <c r="M5" s="151"/>
      <c r="N5" s="151"/>
      <c r="O5" s="151"/>
      <c r="P5" s="152"/>
      <c r="Q5" s="148" t="str">
        <f>+'レーン配当'!I1</f>
        <v>○○ボウル</v>
      </c>
      <c r="R5" s="149"/>
      <c r="S5" s="150"/>
    </row>
    <row r="6" ht="4.5" customHeight="1"/>
    <row r="7" spans="2:16" ht="30" customHeight="1">
      <c r="B7" s="165" t="str">
        <f>+'レーン配当'!M1</f>
        <v>2022年○月○日</v>
      </c>
      <c r="C7" s="165"/>
      <c r="D7" s="166"/>
      <c r="E7" s="3" t="s">
        <v>57</v>
      </c>
      <c r="F7" s="181" t="str">
        <f>VLOOKUP($B$5,'レーン配当'!$B:$N,9,0)&amp;"シフト"</f>
        <v>1シフト</v>
      </c>
      <c r="G7" s="182" t="str">
        <f>VLOOKUP($B$5,'レーン配当'!$B:$N,10,0)&amp;"レーン"</f>
        <v>42レーン</v>
      </c>
      <c r="H7" s="183"/>
      <c r="M7" s="3" t="s">
        <v>58</v>
      </c>
      <c r="N7" s="181" t="str">
        <f>+F7</f>
        <v>1シフト</v>
      </c>
      <c r="O7" s="182" t="str">
        <f>VLOOKUP($B$5,'レーン配当'!$B:$N,11,0)&amp;"レーン"</f>
        <v>28レーン</v>
      </c>
      <c r="P7" s="183"/>
    </row>
    <row r="8" ht="4.5" customHeight="1" thickBot="1"/>
    <row r="9" spans="2:20" ht="21" customHeight="1">
      <c r="B9" s="4" t="s">
        <v>7</v>
      </c>
      <c r="C9" s="5" t="s">
        <v>8</v>
      </c>
      <c r="D9" s="6" t="s">
        <v>9</v>
      </c>
      <c r="E9" s="6" t="s">
        <v>10</v>
      </c>
      <c r="F9" s="4" t="s">
        <v>11</v>
      </c>
      <c r="G9" s="7" t="s">
        <v>12</v>
      </c>
      <c r="H9" s="8" t="s">
        <v>13</v>
      </c>
      <c r="I9" s="7" t="s">
        <v>14</v>
      </c>
      <c r="J9" s="8" t="s">
        <v>15</v>
      </c>
      <c r="K9" s="9" t="s">
        <v>16</v>
      </c>
      <c r="L9" s="74"/>
      <c r="M9" s="6" t="s">
        <v>59</v>
      </c>
      <c r="N9" s="4" t="s">
        <v>60</v>
      </c>
      <c r="O9" s="7" t="s">
        <v>12</v>
      </c>
      <c r="P9" s="8" t="s">
        <v>61</v>
      </c>
      <c r="Q9" s="7" t="s">
        <v>14</v>
      </c>
      <c r="R9" s="8" t="s">
        <v>15</v>
      </c>
      <c r="S9" s="9" t="s">
        <v>16</v>
      </c>
      <c r="T9" s="74"/>
    </row>
    <row r="10" spans="2:20" ht="40.05" customHeight="1">
      <c r="B10" s="99" t="str">
        <f>MID(VLOOKUP($B$5*10+1,'レーン配当'!$A:$N,7,0),6,2)</f>
        <v>09</v>
      </c>
      <c r="C10" s="100" t="str">
        <f>RIGHT(VLOOKUP($B$5*10+1,'レーン配当'!$A:$N,7,0),3)</f>
        <v>001</v>
      </c>
      <c r="D10" s="101" t="str">
        <f>VLOOKUP($B$5*10+1,'レーン配当'!$A:$N,5,0)</f>
        <v>選手名51</v>
      </c>
      <c r="E10" s="101"/>
      <c r="F10" s="99"/>
      <c r="G10" s="102"/>
      <c r="H10" s="103"/>
      <c r="I10" s="102"/>
      <c r="J10" s="121">
        <f>VLOOKUP($B$5*10+1,'レーン配当'!$A:$N,9,0)*3</f>
        <v>15</v>
      </c>
      <c r="K10" s="102"/>
      <c r="L10" s="104"/>
      <c r="M10" s="101"/>
      <c r="N10" s="99"/>
      <c r="O10" s="102"/>
      <c r="P10" s="103"/>
      <c r="Q10" s="102"/>
      <c r="R10" s="121">
        <f>+J10</f>
        <v>15</v>
      </c>
      <c r="S10" s="102"/>
      <c r="T10" s="74"/>
    </row>
    <row r="11" spans="2:20" ht="40.05" customHeight="1">
      <c r="B11" s="105" t="str">
        <f>MID(VLOOKUP($B$5*10+2,'レーン配当'!$A:$N,7,0),6,2)</f>
        <v>09</v>
      </c>
      <c r="C11" s="106" t="str">
        <f>RIGHT(VLOOKUP($B$5*10+2,'レーン配当'!$A:$N,7,0),3)</f>
        <v>002</v>
      </c>
      <c r="D11" s="107" t="str">
        <f>VLOOKUP($B$5*10+2,'レーン配当'!$A:$N,5,0)</f>
        <v>選手名52</v>
      </c>
      <c r="E11" s="107"/>
      <c r="F11" s="105"/>
      <c r="G11" s="108"/>
      <c r="H11" s="109"/>
      <c r="I11" s="108"/>
      <c r="J11" s="122">
        <f>VLOOKUP($B$5*10+2,'レーン配当'!$A:$N,9,0)*3</f>
        <v>60</v>
      </c>
      <c r="K11" s="108"/>
      <c r="L11" s="104"/>
      <c r="M11" s="107"/>
      <c r="N11" s="105"/>
      <c r="O11" s="108"/>
      <c r="P11" s="109"/>
      <c r="Q11" s="108"/>
      <c r="R11" s="122">
        <f aca="true" t="shared" si="1" ref="R11:R12">+J11</f>
        <v>60</v>
      </c>
      <c r="S11" s="108"/>
      <c r="T11" s="74"/>
    </row>
    <row r="12" spans="2:20" ht="40.05" customHeight="1">
      <c r="B12" s="110" t="str">
        <f>MID(VLOOKUP($B$5*10+3,'レーン配当'!$A:$N,7,0),6,2)</f>
        <v>05</v>
      </c>
      <c r="C12" s="111" t="str">
        <f>RIGHT(VLOOKUP($B$5*10+3,'レーン配当'!$A:$N,7,0),3)</f>
        <v>015</v>
      </c>
      <c r="D12" s="112" t="str">
        <f>VLOOKUP($B$5*10+3,'レーン配当'!$A:$N,5,0)</f>
        <v>選手名53</v>
      </c>
      <c r="E12" s="112"/>
      <c r="F12" s="110"/>
      <c r="G12" s="113"/>
      <c r="H12" s="114"/>
      <c r="I12" s="113"/>
      <c r="J12" s="123">
        <f>VLOOKUP($B$5*10+3,'レーン配当'!$A:$N,9,0)*3</f>
        <v>15</v>
      </c>
      <c r="K12" s="113"/>
      <c r="L12" s="104"/>
      <c r="M12" s="112"/>
      <c r="N12" s="110"/>
      <c r="O12" s="113"/>
      <c r="P12" s="114"/>
      <c r="Q12" s="113"/>
      <c r="R12" s="123">
        <f t="shared" si="1"/>
        <v>15</v>
      </c>
      <c r="S12" s="113"/>
      <c r="T12" s="74"/>
    </row>
    <row r="13" spans="2:20" ht="40.05" customHeight="1" thickBot="1">
      <c r="B13" s="115"/>
      <c r="C13" s="116"/>
      <c r="D13" s="14" t="s">
        <v>17</v>
      </c>
      <c r="E13" s="117"/>
      <c r="F13" s="115"/>
      <c r="G13" s="118"/>
      <c r="H13" s="119"/>
      <c r="I13" s="118"/>
      <c r="J13" s="124"/>
      <c r="K13" s="118"/>
      <c r="L13" s="104"/>
      <c r="M13" s="117"/>
      <c r="N13" s="115"/>
      <c r="O13" s="118"/>
      <c r="P13" s="119"/>
      <c r="Q13" s="118"/>
      <c r="R13" s="124"/>
      <c r="S13" s="118"/>
      <c r="T13" s="74"/>
    </row>
    <row r="14" spans="2:20" ht="40.05" customHeight="1" thickBot="1">
      <c r="B14" s="134" t="s">
        <v>18</v>
      </c>
      <c r="C14" s="135"/>
      <c r="D14" s="136"/>
      <c r="E14" s="63"/>
      <c r="F14" s="16"/>
      <c r="G14" s="64"/>
      <c r="H14" s="65"/>
      <c r="I14" s="66"/>
      <c r="J14" s="67"/>
      <c r="K14" s="17"/>
      <c r="L14" s="74"/>
      <c r="M14" s="63"/>
      <c r="N14" s="16"/>
      <c r="O14" s="64"/>
      <c r="P14" s="65"/>
      <c r="Q14" s="66"/>
      <c r="R14" s="67"/>
      <c r="S14" s="17"/>
      <c r="T14" s="74"/>
    </row>
    <row r="15" spans="2:20" ht="40.05" customHeight="1" thickBot="1" thickTop="1">
      <c r="B15" s="137" t="s">
        <v>19</v>
      </c>
      <c r="C15" s="138"/>
      <c r="D15" s="139"/>
      <c r="E15" s="68"/>
      <c r="F15" s="69"/>
      <c r="G15" s="70"/>
      <c r="H15" s="18"/>
      <c r="I15" s="71"/>
      <c r="J15" s="49"/>
      <c r="K15" s="72"/>
      <c r="L15" s="74"/>
      <c r="M15" s="68"/>
      <c r="N15" s="69"/>
      <c r="O15" s="70"/>
      <c r="P15" s="18"/>
      <c r="Q15" s="71"/>
      <c r="R15" s="49"/>
      <c r="S15" s="19"/>
      <c r="T15" s="74"/>
    </row>
    <row r="16" spans="2:20" ht="40.05" customHeight="1" thickBot="1" thickTop="1">
      <c r="B16" s="159" t="s">
        <v>20</v>
      </c>
      <c r="C16" s="160"/>
      <c r="D16" s="161"/>
      <c r="E16" s="20"/>
      <c r="F16" s="21"/>
      <c r="G16" s="22"/>
      <c r="H16" s="18"/>
      <c r="I16" s="23"/>
      <c r="J16" s="24"/>
      <c r="K16" s="49"/>
      <c r="L16" s="94" t="s">
        <v>21</v>
      </c>
      <c r="M16" s="20"/>
      <c r="N16" s="21"/>
      <c r="O16" s="22"/>
      <c r="P16" s="18"/>
      <c r="Q16" s="23"/>
      <c r="R16" s="24"/>
      <c r="S16" s="25"/>
      <c r="T16" s="94" t="s">
        <v>22</v>
      </c>
    </row>
    <row r="17" spans="10:20" ht="40.05" customHeight="1" thickBot="1">
      <c r="J17" s="26" t="s">
        <v>23</v>
      </c>
      <c r="K17" s="27"/>
      <c r="L17" s="74"/>
      <c r="R17" s="95" t="s">
        <v>24</v>
      </c>
      <c r="S17" s="29"/>
      <c r="T17" s="74"/>
    </row>
    <row r="18" spans="2:19" ht="40.05" customHeight="1" thickTop="1">
      <c r="B18" s="127"/>
      <c r="C18" s="30"/>
      <c r="D18" s="30"/>
      <c r="E18" s="127"/>
      <c r="F18" s="162"/>
      <c r="G18" s="162"/>
      <c r="H18" s="162"/>
      <c r="J18" s="92"/>
      <c r="K18" s="93"/>
      <c r="R18" s="26" t="s">
        <v>23</v>
      </c>
      <c r="S18" s="20"/>
    </row>
    <row r="19" spans="2:18" ht="10.2" customHeight="1">
      <c r="B19" s="127"/>
      <c r="C19" s="30"/>
      <c r="D19" s="30"/>
      <c r="E19" s="127"/>
      <c r="F19" s="126"/>
      <c r="G19" s="126"/>
      <c r="H19" s="126"/>
      <c r="J19" s="26"/>
      <c r="R19" s="26"/>
    </row>
    <row r="20" spans="2:15" ht="18" customHeight="1">
      <c r="B20" s="31" t="s">
        <v>25</v>
      </c>
      <c r="C20" s="32"/>
      <c r="D20" s="32"/>
      <c r="E20" s="33"/>
      <c r="F20" s="163" t="s">
        <v>3</v>
      </c>
      <c r="G20" s="164"/>
      <c r="H20" s="164"/>
      <c r="I20" s="164"/>
      <c r="J20" s="164"/>
      <c r="K20" s="164"/>
      <c r="L20" s="164"/>
      <c r="M20" s="164"/>
      <c r="N20" s="34"/>
      <c r="O20" s="34"/>
    </row>
    <row r="21" spans="2:19" ht="30" customHeight="1">
      <c r="B21" s="16"/>
      <c r="C21" s="35"/>
      <c r="D21" s="35"/>
      <c r="E21" s="36"/>
      <c r="F21" s="163"/>
      <c r="G21" s="164"/>
      <c r="H21" s="164"/>
      <c r="I21" s="164"/>
      <c r="J21" s="164"/>
      <c r="K21" s="164"/>
      <c r="L21" s="164"/>
      <c r="M21" s="164"/>
      <c r="N21" s="34"/>
      <c r="O21" s="34"/>
      <c r="S21" s="28" t="s">
        <v>26</v>
      </c>
    </row>
    <row r="22" spans="6:15" ht="15.75" customHeight="1">
      <c r="F22" s="34"/>
      <c r="G22" s="34"/>
      <c r="H22" s="34"/>
      <c r="I22" s="34"/>
      <c r="J22" s="34"/>
      <c r="K22" s="34"/>
      <c r="L22" s="34"/>
      <c r="M22" s="34"/>
      <c r="N22" s="34"/>
      <c r="O22" s="34"/>
    </row>
  </sheetData>
  <mergeCells count="18">
    <mergeCell ref="F18:H18"/>
    <mergeCell ref="F20:M21"/>
    <mergeCell ref="B7:D7"/>
    <mergeCell ref="G7:H7"/>
    <mergeCell ref="O7:P7"/>
    <mergeCell ref="B14:D14"/>
    <mergeCell ref="B15:D15"/>
    <mergeCell ref="B16:D16"/>
    <mergeCell ref="C2:R3"/>
    <mergeCell ref="B4:C4"/>
    <mergeCell ref="E4:F4"/>
    <mergeCell ref="G4:J4"/>
    <mergeCell ref="K4:P5"/>
    <mergeCell ref="Q4:S4"/>
    <mergeCell ref="B5:C5"/>
    <mergeCell ref="E5:F5"/>
    <mergeCell ref="G5:J5"/>
    <mergeCell ref="Q5:S5"/>
  </mergeCells>
  <printOptions horizontalCentered="1"/>
  <pageMargins left="0.2362204724409449" right="0.2362204724409449" top="0.8661417322834646" bottom="0.6299212598425197" header="0.31496062992125984" footer="0.15748031496062992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東田達也</dc:creator>
  <cp:keywords/>
  <dc:description/>
  <cp:lastModifiedBy>東田達也</cp:lastModifiedBy>
  <cp:lastPrinted>2022-08-14T06:22:12Z</cp:lastPrinted>
  <dcterms:created xsi:type="dcterms:W3CDTF">2022-03-23T12:10:28Z</dcterms:created>
  <dcterms:modified xsi:type="dcterms:W3CDTF">2022-08-14T06:53:14Z</dcterms:modified>
  <cp:category/>
  <cp:version/>
  <cp:contentType/>
  <cp:contentStatus/>
</cp:coreProperties>
</file>